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Gegužė/2024 05 03-05/"/>
    </mc:Choice>
  </mc:AlternateContent>
  <xr:revisionPtr revIDLastSave="1201" documentId="13_ncr:1_{DE80D603-97FA-4908-8BA1-9FCFB33A71A5}" xr6:coauthVersionLast="47" xr6:coauthVersionMax="47" xr10:uidLastSave="{645B7852-7328-42FC-BBB0-F30C4E6C35F9}"/>
  <bookViews>
    <workbookView xWindow="-120" yWindow="-120" windowWidth="29040" windowHeight="15840" tabRatio="602" xr2:uid="{00000000-000D-0000-FFFF-FFFF00000000}"/>
  </bookViews>
  <sheets>
    <sheet name="05.03-05.05" sheetId="20" r:id="rId1"/>
    <sheet name="04.26-04.28" sheetId="19" r:id="rId2"/>
    <sheet name="04.19-04.21" sheetId="18" r:id="rId3"/>
    <sheet name="04.12-04.14" sheetId="17" r:id="rId4"/>
    <sheet name="04.05-04.07" sheetId="16" r:id="rId5"/>
    <sheet name="03.29-03.31" sheetId="15" r:id="rId6"/>
    <sheet name="03.22-03.24" sheetId="14" r:id="rId7"/>
    <sheet name="03.15-03.17" sheetId="12" r:id="rId8"/>
    <sheet name="03.08-03.10" sheetId="10" r:id="rId9"/>
    <sheet name="03.01-03.03" sheetId="9" r:id="rId10"/>
    <sheet name="02.23-02.25" sheetId="8" r:id="rId11"/>
    <sheet name="02.16-02.18" sheetId="7" r:id="rId12"/>
    <sheet name="02.09-02.11" sheetId="6" r:id="rId13"/>
    <sheet name="02.02-02.04" sheetId="5" r:id="rId14"/>
    <sheet name="01.26-01.28" sheetId="4" r:id="rId15"/>
    <sheet name="01.19-01.21" sheetId="3" r:id="rId16"/>
    <sheet name="01.12-01.14" sheetId="2" r:id="rId17"/>
    <sheet name="01.05-01.07" sheetId="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20" l="1"/>
  <c r="D39" i="20"/>
  <c r="I28" i="20"/>
  <c r="I30" i="20"/>
  <c r="I35" i="20"/>
  <c r="I14" i="20"/>
  <c r="I33" i="20"/>
  <c r="I27" i="20"/>
  <c r="I26" i="20"/>
  <c r="F4" i="20" l="1"/>
  <c r="F12" i="20" l="1"/>
  <c r="F17" i="20" l="1"/>
  <c r="F7" i="20"/>
  <c r="I3" i="20"/>
  <c r="F39" i="20" l="1"/>
  <c r="I34" i="20"/>
  <c r="F34" i="20"/>
  <c r="I38" i="20"/>
  <c r="F38" i="20"/>
  <c r="I37" i="20"/>
  <c r="F37" i="20"/>
  <c r="I32" i="20"/>
  <c r="F32" i="20"/>
  <c r="I21" i="20"/>
  <c r="F21" i="20"/>
  <c r="F31" i="20"/>
  <c r="I36" i="20"/>
  <c r="F36" i="20"/>
  <c r="I22" i="20"/>
  <c r="F22" i="20"/>
  <c r="I24" i="20"/>
  <c r="F24" i="20"/>
  <c r="I19" i="20"/>
  <c r="F19" i="20"/>
  <c r="I25" i="20"/>
  <c r="F25" i="20"/>
  <c r="I23" i="20"/>
  <c r="F23" i="20"/>
  <c r="I29" i="20"/>
  <c r="F29" i="20"/>
  <c r="I18" i="20"/>
  <c r="F18" i="20"/>
  <c r="I12" i="20"/>
  <c r="I16" i="20"/>
  <c r="F16" i="20"/>
  <c r="I15" i="20"/>
  <c r="F15" i="20"/>
  <c r="I20" i="20"/>
  <c r="F20" i="20"/>
  <c r="I17" i="20"/>
  <c r="I13" i="20"/>
  <c r="F13" i="20"/>
  <c r="I11" i="20"/>
  <c r="F11" i="20"/>
  <c r="I7" i="20"/>
  <c r="F10" i="20"/>
  <c r="I8" i="20"/>
  <c r="F8" i="20"/>
  <c r="I5" i="20"/>
  <c r="F5" i="20"/>
  <c r="I6" i="20"/>
  <c r="F6" i="20"/>
  <c r="I4" i="20"/>
  <c r="I15" i="19"/>
  <c r="I21" i="19"/>
  <c r="F21" i="19"/>
  <c r="G41" i="19" l="1"/>
  <c r="D41" i="19"/>
  <c r="I26" i="19" l="1"/>
  <c r="F39" i="19"/>
  <c r="I11" i="19" l="1"/>
  <c r="I32" i="19"/>
  <c r="F12" i="19"/>
  <c r="I38" i="19"/>
  <c r="I3" i="19"/>
  <c r="I35" i="19" l="1"/>
  <c r="F34" i="19" l="1"/>
  <c r="F23" i="19"/>
  <c r="F20" i="19" l="1"/>
  <c r="F37" i="19" l="1"/>
  <c r="F6" i="19"/>
  <c r="F5" i="19"/>
  <c r="I34" i="19" l="1"/>
  <c r="I30" i="19"/>
  <c r="F30" i="19"/>
  <c r="I40" i="19"/>
  <c r="F40" i="19"/>
  <c r="I37" i="19"/>
  <c r="I28" i="19"/>
  <c r="F28" i="19"/>
  <c r="I39" i="19"/>
  <c r="F27" i="19"/>
  <c r="I23" i="19"/>
  <c r="I31" i="19"/>
  <c r="F31" i="19"/>
  <c r="I36" i="19"/>
  <c r="F36" i="19"/>
  <c r="I29" i="19"/>
  <c r="F29" i="19"/>
  <c r="F24" i="19"/>
  <c r="I25" i="19"/>
  <c r="F25" i="19"/>
  <c r="I18" i="19"/>
  <c r="F18" i="19"/>
  <c r="I19" i="19"/>
  <c r="F19" i="19"/>
  <c r="I20" i="19"/>
  <c r="I33" i="19"/>
  <c r="F33" i="19"/>
  <c r="I8" i="19"/>
  <c r="I17" i="19"/>
  <c r="F17" i="19"/>
  <c r="F22" i="19"/>
  <c r="I16" i="19"/>
  <c r="F16" i="19"/>
  <c r="I13" i="19"/>
  <c r="F13" i="19"/>
  <c r="I14" i="19"/>
  <c r="F14" i="19"/>
  <c r="F7" i="19"/>
  <c r="I10" i="19"/>
  <c r="F10" i="19"/>
  <c r="I12" i="19"/>
  <c r="I9" i="19"/>
  <c r="F9" i="19"/>
  <c r="I5" i="19"/>
  <c r="I6" i="19"/>
  <c r="I4" i="19"/>
  <c r="F4" i="19"/>
  <c r="G44" i="18"/>
  <c r="D44" i="18"/>
  <c r="F41" i="19" l="1"/>
  <c r="I31" i="18"/>
  <c r="I28" i="18" l="1"/>
  <c r="F8" i="18"/>
  <c r="I17" i="18"/>
  <c r="I7" i="18"/>
  <c r="I39" i="18" l="1"/>
  <c r="I41" i="18"/>
  <c r="I43" i="18"/>
  <c r="I30" i="18"/>
  <c r="F33" i="18"/>
  <c r="I4" i="18"/>
  <c r="I15" i="18"/>
  <c r="F10" i="18" l="1"/>
  <c r="F9" i="18"/>
  <c r="I42" i="18" l="1"/>
  <c r="I37" i="18"/>
  <c r="I5" i="18"/>
  <c r="I36" i="18"/>
  <c r="F13" i="18" l="1"/>
  <c r="I35" i="18"/>
  <c r="F35" i="18"/>
  <c r="I32" i="18"/>
  <c r="F32" i="18"/>
  <c r="I40" i="18"/>
  <c r="F40" i="18"/>
  <c r="I27" i="18"/>
  <c r="F27" i="18"/>
  <c r="I38" i="18"/>
  <c r="F38" i="18"/>
  <c r="F29" i="18"/>
  <c r="I25" i="18"/>
  <c r="F25" i="18"/>
  <c r="I24" i="18"/>
  <c r="F24" i="18"/>
  <c r="I34" i="18"/>
  <c r="F34" i="18"/>
  <c r="I33" i="18"/>
  <c r="I21" i="18"/>
  <c r="F21" i="18"/>
  <c r="I22" i="18"/>
  <c r="F22" i="18"/>
  <c r="F23" i="18"/>
  <c r="I26" i="18"/>
  <c r="F26" i="18"/>
  <c r="I19" i="18"/>
  <c r="F19" i="18"/>
  <c r="I20" i="18"/>
  <c r="F20" i="18"/>
  <c r="I18" i="18"/>
  <c r="F18" i="18"/>
  <c r="I12" i="18"/>
  <c r="F12" i="18"/>
  <c r="I14" i="18"/>
  <c r="F14" i="18"/>
  <c r="I16" i="18"/>
  <c r="F16" i="18"/>
  <c r="I11" i="18"/>
  <c r="F11" i="18"/>
  <c r="I8" i="18"/>
  <c r="I6" i="18"/>
  <c r="F6" i="18"/>
  <c r="I10" i="18"/>
  <c r="I3" i="18"/>
  <c r="F3" i="18"/>
  <c r="I31" i="17"/>
  <c r="G38" i="17"/>
  <c r="D38" i="17"/>
  <c r="F44" i="18" l="1"/>
  <c r="F14" i="17"/>
  <c r="I7" i="17"/>
  <c r="F21" i="17" l="1"/>
  <c r="I4" i="17"/>
  <c r="I20" i="17"/>
  <c r="F16" i="17"/>
  <c r="I27" i="17"/>
  <c r="F19" i="17" l="1"/>
  <c r="F26" i="17"/>
  <c r="I30" i="17"/>
  <c r="F30" i="17"/>
  <c r="I34" i="17"/>
  <c r="F34" i="17"/>
  <c r="I35" i="17"/>
  <c r="F35" i="17"/>
  <c r="I25" i="17"/>
  <c r="F25" i="17"/>
  <c r="I36" i="17"/>
  <c r="F36" i="17"/>
  <c r="I32" i="17"/>
  <c r="F32" i="17"/>
  <c r="I29" i="17"/>
  <c r="F29" i="17"/>
  <c r="I37" i="17"/>
  <c r="F37" i="17"/>
  <c r="I23" i="17"/>
  <c r="F23" i="17"/>
  <c r="I28" i="17"/>
  <c r="F28" i="17"/>
  <c r="I22" i="17"/>
  <c r="F22" i="17"/>
  <c r="I24" i="17"/>
  <c r="F24" i="17"/>
  <c r="I33" i="17"/>
  <c r="F33" i="17"/>
  <c r="F17" i="17"/>
  <c r="I19" i="17"/>
  <c r="I18" i="17"/>
  <c r="F18" i="17"/>
  <c r="I21" i="17"/>
  <c r="I15" i="17"/>
  <c r="F15" i="17"/>
  <c r="I16" i="17"/>
  <c r="I12" i="17"/>
  <c r="F12" i="17"/>
  <c r="I13" i="17"/>
  <c r="F13" i="17"/>
  <c r="I11" i="17"/>
  <c r="F11" i="17"/>
  <c r="I14" i="17"/>
  <c r="I10" i="17"/>
  <c r="F10" i="17"/>
  <c r="I8" i="17"/>
  <c r="F8" i="17"/>
  <c r="I6" i="17"/>
  <c r="F6" i="17"/>
  <c r="I3" i="17"/>
  <c r="F3" i="17"/>
  <c r="I15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" i="16"/>
  <c r="I5" i="16"/>
  <c r="I6" i="16"/>
  <c r="I7" i="16"/>
  <c r="I8" i="16"/>
  <c r="I9" i="16"/>
  <c r="I10" i="16"/>
  <c r="I11" i="16"/>
  <c r="I12" i="16"/>
  <c r="I13" i="16"/>
  <c r="I14" i="16"/>
  <c r="D50" i="16"/>
  <c r="G50" i="16"/>
  <c r="F38" i="17" l="1"/>
  <c r="F43" i="16"/>
  <c r="F36" i="16"/>
  <c r="F23" i="16"/>
  <c r="F25" i="16"/>
  <c r="F31" i="16"/>
  <c r="F21" i="16"/>
  <c r="F24" i="16"/>
  <c r="F20" i="16"/>
  <c r="F14" i="16"/>
  <c r="F10" i="16"/>
  <c r="F9" i="16"/>
  <c r="F4" i="16" l="1"/>
  <c r="F37" i="16" l="1"/>
  <c r="F32" i="16"/>
  <c r="F26" i="16"/>
  <c r="F18" i="16" l="1"/>
  <c r="F42" i="16" l="1"/>
  <c r="F41" i="16"/>
  <c r="F35" i="16"/>
  <c r="F46" i="16" l="1"/>
  <c r="F30" i="16"/>
  <c r="F19" i="16"/>
  <c r="F34" i="16"/>
  <c r="F28" i="16"/>
  <c r="F22" i="16"/>
  <c r="F40" i="16"/>
  <c r="I18" i="16"/>
  <c r="F17" i="16"/>
  <c r="F44" i="16"/>
  <c r="F6" i="16"/>
  <c r="F8" i="16"/>
  <c r="F12" i="16"/>
  <c r="F5" i="16"/>
  <c r="I3" i="16"/>
  <c r="F3" i="16"/>
  <c r="G46" i="15"/>
  <c r="D46" i="15"/>
  <c r="F50" i="16" l="1"/>
  <c r="I26" i="15"/>
  <c r="I43" i="15"/>
  <c r="I40" i="15"/>
  <c r="I22" i="15"/>
  <c r="F31" i="15" l="1"/>
  <c r="F30" i="15" l="1"/>
  <c r="F8" i="15"/>
  <c r="F7" i="15"/>
  <c r="F10" i="15"/>
  <c r="I3" i="15"/>
  <c r="I29" i="15" l="1"/>
  <c r="I14" i="15"/>
  <c r="I32" i="15"/>
  <c r="I39" i="15"/>
  <c r="F46" i="15"/>
  <c r="I45" i="15" l="1"/>
  <c r="I15" i="15" l="1"/>
  <c r="F15" i="15"/>
  <c r="I31" i="15"/>
  <c r="I42" i="15"/>
  <c r="F42" i="15"/>
  <c r="I30" i="15"/>
  <c r="I35" i="15"/>
  <c r="F35" i="15"/>
  <c r="I27" i="15"/>
  <c r="F27" i="15"/>
  <c r="I25" i="15"/>
  <c r="F25" i="15"/>
  <c r="I18" i="15"/>
  <c r="F18" i="15"/>
  <c r="I34" i="15"/>
  <c r="F34" i="15"/>
  <c r="I37" i="15"/>
  <c r="F37" i="15"/>
  <c r="I17" i="15"/>
  <c r="F17" i="15"/>
  <c r="I38" i="15"/>
  <c r="F38" i="15"/>
  <c r="F13" i="15"/>
  <c r="I11" i="15"/>
  <c r="F11" i="15"/>
  <c r="I10" i="15"/>
  <c r="I7" i="15"/>
  <c r="I8" i="15"/>
  <c r="I5" i="15"/>
  <c r="F5" i="15"/>
  <c r="I4" i="15"/>
  <c r="F4" i="15"/>
  <c r="F9" i="14" l="1"/>
  <c r="G28" i="14"/>
  <c r="D28" i="14"/>
  <c r="F11" i="14"/>
  <c r="I16" i="14"/>
  <c r="I26" i="14"/>
  <c r="F16" i="14" l="1"/>
  <c r="I25" i="14" l="1"/>
  <c r="I17" i="12"/>
  <c r="F17" i="12"/>
  <c r="I5" i="14"/>
  <c r="I21" i="14" l="1"/>
  <c r="F8" i="14" l="1"/>
  <c r="I7" i="14"/>
  <c r="I6" i="14"/>
  <c r="F28" i="14"/>
  <c r="I24" i="14"/>
  <c r="F24" i="14"/>
  <c r="I22" i="14"/>
  <c r="F22" i="14"/>
  <c r="I23" i="14"/>
  <c r="F23" i="14"/>
  <c r="F18" i="14"/>
  <c r="I15" i="14"/>
  <c r="F15" i="14"/>
  <c r="I17" i="14"/>
  <c r="F17" i="14"/>
  <c r="I20" i="14"/>
  <c r="F20" i="14"/>
  <c r="I19" i="14"/>
  <c r="F19" i="14"/>
  <c r="I27" i="14"/>
  <c r="F27" i="14"/>
  <c r="I14" i="14"/>
  <c r="F14" i="14"/>
  <c r="I12" i="14"/>
  <c r="F12" i="14"/>
  <c r="I11" i="14"/>
  <c r="I13" i="14"/>
  <c r="F13" i="14"/>
  <c r="F10" i="14"/>
  <c r="I8" i="14"/>
  <c r="I4" i="14"/>
  <c r="F4" i="14"/>
  <c r="I3" i="14"/>
  <c r="F3" i="14"/>
  <c r="F12" i="12"/>
  <c r="F24" i="12"/>
  <c r="I24" i="12"/>
  <c r="I9" i="12"/>
  <c r="F25" i="12"/>
  <c r="F3" i="12"/>
  <c r="F26" i="12"/>
  <c r="F15" i="12"/>
  <c r="F13" i="12"/>
  <c r="F8" i="12"/>
  <c r="I5" i="12"/>
  <c r="I29" i="12"/>
  <c r="I30" i="12"/>
  <c r="E31" i="12"/>
  <c r="G31" i="12"/>
  <c r="D31" i="12"/>
  <c r="I28" i="12"/>
  <c r="F28" i="12"/>
  <c r="I26" i="12"/>
  <c r="I22" i="12"/>
  <c r="F22" i="12"/>
  <c r="I19" i="12"/>
  <c r="F19" i="12"/>
  <c r="I21" i="12"/>
  <c r="F21" i="12"/>
  <c r="I27" i="12"/>
  <c r="F27" i="12"/>
  <c r="I23" i="12"/>
  <c r="F23" i="12"/>
  <c r="I18" i="12"/>
  <c r="F18" i="12"/>
  <c r="I25" i="12"/>
  <c r="I14" i="12"/>
  <c r="F14" i="12"/>
  <c r="I16" i="12"/>
  <c r="F16" i="12"/>
  <c r="F20" i="12"/>
  <c r="I15" i="12"/>
  <c r="I10" i="12"/>
  <c r="F10" i="12"/>
  <c r="I11" i="12"/>
  <c r="F11" i="12"/>
  <c r="I13" i="12"/>
  <c r="F6" i="12"/>
  <c r="I8" i="12"/>
  <c r="F7" i="12"/>
  <c r="I4" i="12"/>
  <c r="F4" i="12"/>
  <c r="I3" i="12"/>
  <c r="I12" i="10"/>
  <c r="G38" i="10"/>
  <c r="D38" i="10"/>
  <c r="F31" i="12" l="1"/>
  <c r="I26" i="10"/>
  <c r="I3" i="10"/>
  <c r="I23" i="10"/>
  <c r="I32" i="10"/>
  <c r="I9" i="10" l="1"/>
  <c r="I28" i="10"/>
  <c r="F4" i="10" l="1"/>
  <c r="F13" i="10"/>
  <c r="I6" i="10" l="1"/>
  <c r="F37" i="10" l="1"/>
  <c r="I36" i="10"/>
  <c r="I17" i="10"/>
  <c r="F38" i="10"/>
  <c r="I31" i="10"/>
  <c r="I35" i="10"/>
  <c r="F35" i="10"/>
  <c r="I37" i="10"/>
  <c r="I33" i="10"/>
  <c r="F33" i="10"/>
  <c r="I30" i="10"/>
  <c r="F30" i="10"/>
  <c r="I27" i="10"/>
  <c r="F27" i="10"/>
  <c r="I22" i="10"/>
  <c r="F22" i="10"/>
  <c r="I18" i="10"/>
  <c r="F18" i="10"/>
  <c r="I29" i="10"/>
  <c r="F29" i="10"/>
  <c r="I25" i="10"/>
  <c r="F25" i="10"/>
  <c r="I20" i="10"/>
  <c r="F20" i="10"/>
  <c r="I24" i="10"/>
  <c r="F24" i="10"/>
  <c r="I21" i="10"/>
  <c r="F21" i="10"/>
  <c r="F14" i="10"/>
  <c r="I13" i="10"/>
  <c r="I16" i="10"/>
  <c r="F16" i="10"/>
  <c r="I19" i="10"/>
  <c r="F19" i="10"/>
  <c r="F8" i="10"/>
  <c r="I15" i="10"/>
  <c r="F15" i="10"/>
  <c r="I11" i="10"/>
  <c r="F11" i="10"/>
  <c r="I10" i="10"/>
  <c r="F10" i="10"/>
  <c r="F7" i="10"/>
  <c r="F5" i="10"/>
  <c r="I4" i="10"/>
  <c r="F12" i="9"/>
  <c r="E43" i="9" l="1"/>
  <c r="G43" i="9"/>
  <c r="D43" i="9"/>
  <c r="F38" i="9"/>
  <c r="F19" i="9"/>
  <c r="I17" i="9"/>
  <c r="I6" i="9"/>
  <c r="I9" i="9"/>
  <c r="I5" i="9"/>
  <c r="I36" i="9"/>
  <c r="I15" i="9" l="1"/>
  <c r="I30" i="9"/>
  <c r="I32" i="9"/>
  <c r="I35" i="9"/>
  <c r="I34" i="9"/>
  <c r="F33" i="9" l="1"/>
  <c r="I42" i="9" l="1"/>
  <c r="F18" i="9"/>
  <c r="F8" i="9" l="1"/>
  <c r="F16" i="9"/>
  <c r="I37" i="9"/>
  <c r="I3" i="9"/>
  <c r="F24" i="9"/>
  <c r="F26" i="9"/>
  <c r="I39" i="9"/>
  <c r="F39" i="9"/>
  <c r="I41" i="9"/>
  <c r="F41" i="9"/>
  <c r="I38" i="9"/>
  <c r="I29" i="9"/>
  <c r="F29" i="9"/>
  <c r="I40" i="9"/>
  <c r="F40" i="9"/>
  <c r="I31" i="9"/>
  <c r="F31" i="9"/>
  <c r="I33" i="9"/>
  <c r="I28" i="9"/>
  <c r="F28" i="9"/>
  <c r="I26" i="9"/>
  <c r="I24" i="9"/>
  <c r="I25" i="9"/>
  <c r="F25" i="9"/>
  <c r="I27" i="9"/>
  <c r="F27" i="9"/>
  <c r="I22" i="9"/>
  <c r="F22" i="9"/>
  <c r="I21" i="9"/>
  <c r="F21" i="9"/>
  <c r="I23" i="9"/>
  <c r="F23" i="9"/>
  <c r="I20" i="9"/>
  <c r="F20" i="9"/>
  <c r="I19" i="9"/>
  <c r="I14" i="9"/>
  <c r="F14" i="9"/>
  <c r="I13" i="9"/>
  <c r="F13" i="9"/>
  <c r="I10" i="9"/>
  <c r="F10" i="9"/>
  <c r="I18" i="9"/>
  <c r="I11" i="9"/>
  <c r="F11" i="9"/>
  <c r="I8" i="9"/>
  <c r="F7" i="9"/>
  <c r="F4" i="9"/>
  <c r="I25" i="8"/>
  <c r="F43" i="9" l="1"/>
  <c r="I21" i="8"/>
  <c r="F7" i="8"/>
  <c r="I7" i="8"/>
  <c r="F10" i="8"/>
  <c r="G40" i="8" l="1"/>
  <c r="D40" i="8"/>
  <c r="F29" i="8"/>
  <c r="I29" i="8"/>
  <c r="I25" i="7"/>
  <c r="I32" i="8"/>
  <c r="F26" i="8"/>
  <c r="F22" i="8"/>
  <c r="F15" i="8"/>
  <c r="F37" i="8" l="1"/>
  <c r="F16" i="8" l="1"/>
  <c r="I8" i="8"/>
  <c r="I5" i="8"/>
  <c r="F11" i="8"/>
  <c r="I39" i="8" l="1"/>
  <c r="I7" i="7" l="1"/>
  <c r="F7" i="7"/>
  <c r="I20" i="8" l="1"/>
  <c r="F40" i="8"/>
  <c r="F3" i="8"/>
  <c r="I37" i="8"/>
  <c r="I38" i="8"/>
  <c r="F38" i="8"/>
  <c r="I35" i="8"/>
  <c r="F35" i="8"/>
  <c r="I28" i="8"/>
  <c r="F28" i="8"/>
  <c r="I36" i="8"/>
  <c r="F36" i="8"/>
  <c r="I33" i="8"/>
  <c r="F33" i="8"/>
  <c r="I31" i="8"/>
  <c r="F31" i="8"/>
  <c r="I34" i="8"/>
  <c r="F34" i="8"/>
  <c r="I30" i="8"/>
  <c r="F30" i="8"/>
  <c r="I13" i="8"/>
  <c r="I23" i="8"/>
  <c r="F23" i="8"/>
  <c r="I27" i="8"/>
  <c r="F27" i="8"/>
  <c r="I26" i="8"/>
  <c r="F24" i="8"/>
  <c r="I19" i="8"/>
  <c r="F19" i="8"/>
  <c r="I22" i="8"/>
  <c r="I16" i="8"/>
  <c r="I17" i="8"/>
  <c r="F17" i="8"/>
  <c r="I18" i="8"/>
  <c r="F18" i="8"/>
  <c r="I14" i="8"/>
  <c r="F14" i="8"/>
  <c r="I12" i="8"/>
  <c r="F12" i="8"/>
  <c r="I15" i="8"/>
  <c r="I9" i="8"/>
  <c r="F9" i="8"/>
  <c r="I11" i="8"/>
  <c r="F4" i="8"/>
  <c r="G43" i="7" l="1"/>
  <c r="D43" i="7"/>
  <c r="I42" i="7"/>
  <c r="I29" i="7" l="1"/>
  <c r="I20" i="7"/>
  <c r="I17" i="7"/>
  <c r="I9" i="7"/>
  <c r="I32" i="7" l="1"/>
  <c r="F23" i="7"/>
  <c r="F15" i="7"/>
  <c r="F6" i="7"/>
  <c r="I5" i="7" l="1"/>
  <c r="I14" i="7"/>
  <c r="I37" i="7" l="1"/>
  <c r="I38" i="7"/>
  <c r="I24" i="7"/>
  <c r="F22" i="7" l="1"/>
  <c r="F16" i="7"/>
  <c r="F34" i="7"/>
  <c r="I33" i="7"/>
  <c r="F33" i="7"/>
  <c r="I34" i="7"/>
  <c r="I41" i="7"/>
  <c r="F41" i="7"/>
  <c r="I40" i="7"/>
  <c r="F40" i="7"/>
  <c r="I31" i="7"/>
  <c r="F31" i="7"/>
  <c r="I30" i="7"/>
  <c r="F30" i="7"/>
  <c r="I36" i="7"/>
  <c r="F36" i="7"/>
  <c r="I28" i="7"/>
  <c r="F28" i="7"/>
  <c r="I39" i="7"/>
  <c r="F39" i="7"/>
  <c r="I27" i="7"/>
  <c r="F27" i="7"/>
  <c r="I35" i="7"/>
  <c r="F35" i="7"/>
  <c r="I13" i="7"/>
  <c r="F13" i="7"/>
  <c r="F19" i="7"/>
  <c r="I21" i="7"/>
  <c r="F21" i="7"/>
  <c r="I16" i="7"/>
  <c r="I22" i="7"/>
  <c r="I26" i="7"/>
  <c r="F26" i="7"/>
  <c r="I18" i="7"/>
  <c r="F18" i="7"/>
  <c r="I11" i="7"/>
  <c r="F11" i="7"/>
  <c r="I15" i="7"/>
  <c r="I23" i="7"/>
  <c r="I12" i="7"/>
  <c r="F12" i="7"/>
  <c r="I10" i="7"/>
  <c r="F10" i="7"/>
  <c r="I6" i="7"/>
  <c r="I8" i="7"/>
  <c r="F8" i="7"/>
  <c r="F4" i="7"/>
  <c r="G38" i="6"/>
  <c r="D38" i="6"/>
  <c r="F43" i="7" l="1"/>
  <c r="I21" i="6"/>
  <c r="I35" i="6" l="1"/>
  <c r="I28" i="6"/>
  <c r="I14" i="6"/>
  <c r="I32" i="6"/>
  <c r="F13" i="6" l="1"/>
  <c r="F16" i="6"/>
  <c r="I10" i="6"/>
  <c r="I6" i="6" l="1"/>
  <c r="F12" i="6"/>
  <c r="F37" i="6" l="1"/>
  <c r="I34" i="6"/>
  <c r="I9" i="6"/>
  <c r="F38" i="6"/>
  <c r="I37" i="6"/>
  <c r="I33" i="6"/>
  <c r="F33" i="6"/>
  <c r="I30" i="6"/>
  <c r="F30" i="6"/>
  <c r="I31" i="6"/>
  <c r="F31" i="6"/>
  <c r="I26" i="6"/>
  <c r="F26" i="6"/>
  <c r="I36" i="6"/>
  <c r="F36" i="6"/>
  <c r="I27" i="6"/>
  <c r="F27" i="6"/>
  <c r="I24" i="6"/>
  <c r="F24" i="6"/>
  <c r="I29" i="6"/>
  <c r="F29" i="6"/>
  <c r="I25" i="6"/>
  <c r="F25" i="6"/>
  <c r="I18" i="6"/>
  <c r="F18" i="6"/>
  <c r="I20" i="6"/>
  <c r="F20" i="6"/>
  <c r="I23" i="6"/>
  <c r="F23" i="6"/>
  <c r="I22" i="6"/>
  <c r="F22" i="6"/>
  <c r="I15" i="6"/>
  <c r="F15" i="6"/>
  <c r="I19" i="6"/>
  <c r="F19" i="6"/>
  <c r="F17" i="6"/>
  <c r="I12" i="6"/>
  <c r="I11" i="6"/>
  <c r="F11" i="6"/>
  <c r="I16" i="6"/>
  <c r="I13" i="6"/>
  <c r="I8" i="6"/>
  <c r="F8" i="6"/>
  <c r="I7" i="6"/>
  <c r="F7" i="6"/>
  <c r="I4" i="6"/>
  <c r="F4" i="6"/>
  <c r="I5" i="6"/>
  <c r="F5" i="6"/>
  <c r="F3" i="6"/>
  <c r="F5" i="5"/>
  <c r="I5" i="5"/>
  <c r="D42" i="5"/>
  <c r="F42" i="5" s="1"/>
  <c r="G42" i="5"/>
  <c r="I33" i="5" l="1"/>
  <c r="I29" i="4" l="1"/>
  <c r="F18" i="4"/>
  <c r="F29" i="4"/>
  <c r="I18" i="4"/>
  <c r="I21" i="4"/>
  <c r="I25" i="5"/>
  <c r="I35" i="5"/>
  <c r="I18" i="5"/>
  <c r="I8" i="5" l="1"/>
  <c r="F12" i="5" l="1"/>
  <c r="F30" i="5"/>
  <c r="I15" i="5"/>
  <c r="I17" i="5"/>
  <c r="I9" i="5"/>
  <c r="F7" i="5"/>
  <c r="I40" i="5"/>
  <c r="I11" i="5" l="1"/>
  <c r="F22" i="5"/>
  <c r="I36" i="5" l="1"/>
  <c r="I41" i="5" l="1"/>
  <c r="I38" i="5" l="1"/>
  <c r="I37" i="5"/>
  <c r="F37" i="5"/>
  <c r="I39" i="5"/>
  <c r="F39" i="5"/>
  <c r="I30" i="5"/>
  <c r="I28" i="5"/>
  <c r="F28" i="5"/>
  <c r="I32" i="5"/>
  <c r="F32" i="5"/>
  <c r="I29" i="5"/>
  <c r="F29" i="5"/>
  <c r="I27" i="5"/>
  <c r="F27" i="5"/>
  <c r="I31" i="5"/>
  <c r="F31" i="5"/>
  <c r="I24" i="5"/>
  <c r="F24" i="5"/>
  <c r="I26" i="5"/>
  <c r="F26" i="5"/>
  <c r="I34" i="5"/>
  <c r="F34" i="5"/>
  <c r="I23" i="5"/>
  <c r="F23" i="5"/>
  <c r="I16" i="5"/>
  <c r="F16" i="5"/>
  <c r="I21" i="5"/>
  <c r="F21" i="5"/>
  <c r="I19" i="5"/>
  <c r="F19" i="5"/>
  <c r="I20" i="5"/>
  <c r="F20" i="5"/>
  <c r="I22" i="5"/>
  <c r="I14" i="5"/>
  <c r="F14" i="5"/>
  <c r="I13" i="5"/>
  <c r="F13" i="5"/>
  <c r="I10" i="5"/>
  <c r="F10" i="5"/>
  <c r="I6" i="5"/>
  <c r="F6" i="5"/>
  <c r="I7" i="5"/>
  <c r="I4" i="5"/>
  <c r="F4" i="5"/>
  <c r="F3" i="5"/>
  <c r="I36" i="4"/>
  <c r="F36" i="4"/>
  <c r="G39" i="4" l="1"/>
  <c r="D39" i="4"/>
  <c r="F34" i="3" l="1"/>
  <c r="I34" i="3"/>
  <c r="F6" i="4"/>
  <c r="F3" i="4" l="1"/>
  <c r="I33" i="4" l="1"/>
  <c r="I31" i="4" l="1"/>
  <c r="F11" i="4"/>
  <c r="I5" i="4"/>
  <c r="I12" i="4" l="1"/>
  <c r="F30" i="4" l="1"/>
  <c r="F28" i="4"/>
  <c r="F24" i="4"/>
  <c r="F39" i="4"/>
  <c r="I38" i="4"/>
  <c r="F38" i="4"/>
  <c r="I30" i="4"/>
  <c r="I35" i="4"/>
  <c r="F35" i="4"/>
  <c r="I34" i="4"/>
  <c r="F34" i="4"/>
  <c r="I32" i="4"/>
  <c r="F32" i="4"/>
  <c r="I25" i="4"/>
  <c r="F25" i="4"/>
  <c r="I24" i="4"/>
  <c r="I28" i="4"/>
  <c r="I27" i="4"/>
  <c r="F27" i="4"/>
  <c r="I26" i="4"/>
  <c r="F26" i="4"/>
  <c r="I23" i="4"/>
  <c r="F23" i="4"/>
  <c r="I15" i="4"/>
  <c r="F15" i="4"/>
  <c r="I17" i="4"/>
  <c r="F17" i="4"/>
  <c r="I16" i="4"/>
  <c r="F16" i="4"/>
  <c r="I22" i="4"/>
  <c r="F22" i="4"/>
  <c r="I19" i="4"/>
  <c r="F19" i="4"/>
  <c r="I11" i="4"/>
  <c r="I14" i="4"/>
  <c r="F14" i="4"/>
  <c r="I13" i="4"/>
  <c r="F13" i="4"/>
  <c r="I8" i="4"/>
  <c r="F8" i="4"/>
  <c r="I7" i="4"/>
  <c r="F7" i="4"/>
  <c r="I9" i="4"/>
  <c r="F9" i="4"/>
  <c r="I6" i="4"/>
  <c r="I4" i="4"/>
  <c r="F4" i="4"/>
  <c r="I32" i="3" l="1"/>
  <c r="F32" i="3"/>
  <c r="G36" i="3"/>
  <c r="I5" i="3" l="1"/>
  <c r="I24" i="3" l="1"/>
  <c r="I33" i="3"/>
  <c r="F12" i="3"/>
  <c r="F6" i="3"/>
  <c r="F8" i="3"/>
  <c r="F7" i="3"/>
  <c r="F9" i="3"/>
  <c r="F10" i="3"/>
  <c r="F15" i="3"/>
  <c r="F13" i="3"/>
  <c r="I29" i="3"/>
  <c r="F23" i="3" l="1"/>
  <c r="F22" i="3"/>
  <c r="F18" i="3"/>
  <c r="F17" i="3"/>
  <c r="I25" i="3" l="1"/>
  <c r="I11" i="3"/>
  <c r="D36" i="3" l="1"/>
  <c r="I30" i="3"/>
  <c r="F30" i="3"/>
  <c r="I31" i="3"/>
  <c r="F31" i="3"/>
  <c r="I26" i="3"/>
  <c r="F26" i="3"/>
  <c r="I28" i="3"/>
  <c r="F28" i="3"/>
  <c r="I27" i="3"/>
  <c r="F27" i="3"/>
  <c r="I35" i="3"/>
  <c r="F35" i="3"/>
  <c r="I21" i="3"/>
  <c r="F21" i="3"/>
  <c r="I20" i="3"/>
  <c r="F20" i="3"/>
  <c r="I17" i="3"/>
  <c r="I18" i="3"/>
  <c r="I22" i="3"/>
  <c r="I23" i="3"/>
  <c r="I19" i="3"/>
  <c r="F19" i="3"/>
  <c r="I16" i="3"/>
  <c r="F16" i="3"/>
  <c r="I14" i="3"/>
  <c r="F14" i="3"/>
  <c r="I12" i="3"/>
  <c r="I13" i="3"/>
  <c r="I15" i="3"/>
  <c r="I10" i="3"/>
  <c r="I9" i="3"/>
  <c r="I7" i="3"/>
  <c r="I8" i="3"/>
  <c r="I6" i="3"/>
  <c r="I4" i="3"/>
  <c r="F4" i="3"/>
  <c r="I33" i="2"/>
  <c r="G36" i="2"/>
  <c r="D36" i="2"/>
  <c r="I11" i="2"/>
  <c r="F36" i="3" l="1"/>
  <c r="F7" i="2"/>
  <c r="I4" i="2"/>
  <c r="F12" i="2"/>
  <c r="F14" i="2"/>
  <c r="F23" i="2"/>
  <c r="I15" i="2"/>
  <c r="I8" i="2" l="1"/>
  <c r="F34" i="2" l="1"/>
  <c r="F35" i="2"/>
  <c r="F28" i="2" l="1"/>
  <c r="I16" i="2"/>
  <c r="I17" i="2"/>
  <c r="I21" i="2"/>
  <c r="F36" i="2"/>
  <c r="I31" i="2"/>
  <c r="F31" i="2"/>
  <c r="I35" i="2"/>
  <c r="I34" i="2"/>
  <c r="I29" i="2"/>
  <c r="F29" i="2"/>
  <c r="I30" i="2"/>
  <c r="F30" i="2"/>
  <c r="I32" i="2"/>
  <c r="F32" i="2"/>
  <c r="I27" i="2"/>
  <c r="F27" i="2"/>
  <c r="I26" i="2"/>
  <c r="F26" i="2"/>
  <c r="I24" i="2"/>
  <c r="F24" i="2"/>
  <c r="I25" i="2"/>
  <c r="F25" i="2"/>
  <c r="I28" i="2"/>
  <c r="I18" i="2"/>
  <c r="F18" i="2"/>
  <c r="I22" i="2"/>
  <c r="F22" i="2"/>
  <c r="I20" i="2"/>
  <c r="F20" i="2"/>
  <c r="I13" i="2"/>
  <c r="F13" i="2"/>
  <c r="I23" i="2"/>
  <c r="I14" i="2"/>
  <c r="I12" i="2"/>
  <c r="I9" i="2"/>
  <c r="F9" i="2"/>
  <c r="I10" i="2"/>
  <c r="F10" i="2"/>
  <c r="I7" i="2"/>
  <c r="I6" i="2"/>
  <c r="F6" i="2"/>
  <c r="I5" i="2"/>
  <c r="F5" i="2"/>
  <c r="I3" i="2"/>
  <c r="F3" i="2"/>
  <c r="G30" i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tc={47E03742-A575-4109-9EEB-DC7C83708477}</author>
  </authors>
  <commentList>
    <comment ref="D5" authorId="0" shapeId="0" xr:uid="{47E03742-A575-4109-9EEB-DC7C83708477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Incl. Monday (11th)</t>
      </text>
    </comment>
  </commentList>
</comments>
</file>

<file path=xl/sharedStrings.xml><?xml version="1.0" encoding="utf-8"?>
<sst xmlns="http://schemas.openxmlformats.org/spreadsheetml/2006/main" count="2435" uniqueCount="259">
  <si>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</si>
  <si>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</si>
  <si>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</si>
  <si>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</si>
  <si>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</si>
  <si>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</si>
  <si>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</si>
  <si>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</si>
  <si>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</si>
  <si>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</si>
  <si>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</si>
  <si>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</si>
  <si>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</si>
  <si>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</si>
  <si>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</si>
  <si>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</si>
  <si>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</si>
  <si>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</si>
  <si>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</si>
  <si>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</si>
  <si>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</si>
  <si>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</si>
  <si>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</si>
  <si>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</si>
  <si>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</si>
  <si>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</si>
  <si>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</si>
  <si>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</si>
  <si>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</si>
  <si>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</si>
  <si>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</si>
  <si>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</si>
  <si>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</si>
  <si>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</si>
  <si>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</si>
  <si>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</si>
  <si>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</si>
  <si>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</si>
  <si>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</si>
  <si>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</si>
  <si>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</si>
  <si>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</si>
  <si>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</si>
  <si>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</si>
  <si>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</si>
  <si>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</si>
  <si>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</si>
  <si>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</si>
  <si>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</si>
  <si>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</si>
  <si>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</si>
  <si>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</si>
  <si>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</si>
  <si>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</si>
  <si>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</si>
  <si>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</si>
  <si>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</si>
  <si>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</si>
  <si>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</si>
  <si>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</si>
  <si>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</si>
  <si>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</si>
  <si>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</si>
  <si>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</si>
  <si>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</si>
  <si>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</si>
  <si>
    <t>Sausio 12–14 d. Lietuvos kino teatruose rodytų filmų topas
January 12–14 Lithuanian top</t>
  </si>
  <si>
    <t>506 146 €</t>
  </si>
  <si>
    <t>Misija: Linksmybių mokykla (Die (un)langweiligste Schule der Welt)</t>
  </si>
  <si>
    <t>Unlimited Media OÜ</t>
  </si>
  <si>
    <t>Šiaurietiški patogumai (Northern Comfort)</t>
  </si>
  <si>
    <t>Liepsnojantis dangus (Roter Himmel)</t>
  </si>
  <si>
    <t>Priscilla</t>
  </si>
  <si>
    <t>Pirties seserys (Savvusanna sõsarad)</t>
  </si>
  <si>
    <t>Tikslas – įvartis (Next Goal Wins)</t>
  </si>
  <si>
    <t>Bitininkas (Beekeeper)</t>
  </si>
  <si>
    <t>Viena gyvybė (One Life)</t>
  </si>
  <si>
    <t>Ernestas ir Selestina: Kelionė į Šaradiją (Ernest et Célestine: Le voyage en Charabie)</t>
  </si>
  <si>
    <t>Rockstarai</t>
  </si>
  <si>
    <t>Asociacija „Metų muzikos apdovanojimai“</t>
  </si>
  <si>
    <t>Total (33)</t>
  </si>
  <si>
    <t>Sausio 19–21 d. Lietuvos kino teatruose rodytų filmų topas
January 19–21 Lithuanian top</t>
  </si>
  <si>
    <t>Elfų kerštas (There's Something in the Barn)</t>
  </si>
  <si>
    <t>Best Film</t>
  </si>
  <si>
    <t>Irklais per Atlantą</t>
  </si>
  <si>
    <t>Valujavičiaus kelionės</t>
  </si>
  <si>
    <t>Rūmai (The Palace)</t>
  </si>
  <si>
    <t>Kosminiai draugai (Headspace)</t>
  </si>
  <si>
    <t xml:space="preserve">ACME Film  </t>
  </si>
  <si>
    <t>Titina Šiaurės ašigalyje (Titina)</t>
  </si>
  <si>
    <t>Prasti reikalai (Poor Things)</t>
  </si>
  <si>
    <t>Pažadėtoji žemė (Bastarden)</t>
  </si>
  <si>
    <t>441 941 €</t>
  </si>
  <si>
    <t>Total (34)</t>
  </si>
  <si>
    <t>Sausio 26–28 d. Lietuvos kino teatruose rodytų filmų topas
January 26–28 Lithuanian top</t>
  </si>
  <si>
    <t>562 344 €</t>
  </si>
  <si>
    <t>Aš ir jis. Tikros vestuvės (Beautiful Wedding)</t>
  </si>
  <si>
    <t>Ferrari</t>
  </si>
  <si>
    <t>Tigro kelionė Himalajuose (Tigers Nest)</t>
  </si>
  <si>
    <t>Istorija apie drugelį (Butterfly Tale)</t>
  </si>
  <si>
    <t>Baltic Content Media</t>
  </si>
  <si>
    <t>Vasario 2–4 d. Lietuvos kino teatruose rodytų filmų topas
February 2–4 Lithuanian top</t>
  </si>
  <si>
    <t>Šokių karalienė (Dancing Queen)</t>
  </si>
  <si>
    <t>Didieji planetos sergėtojai (Les gardiennes de la planete)</t>
  </si>
  <si>
    <t>Maišagalvė (Baghead)</t>
  </si>
  <si>
    <t>Praeities šešėlis (May December)</t>
  </si>
  <si>
    <t>Preview</t>
  </si>
  <si>
    <t>Ema ir juodasis jaguaras (Le Dernier Jaguar)</t>
  </si>
  <si>
    <t>P</t>
  </si>
  <si>
    <t>Argailas (Argylle)</t>
  </si>
  <si>
    <t>Gyvūnų karalystė (Le règne animal)</t>
  </si>
  <si>
    <t>Paryžietė (Rue des dames)</t>
  </si>
  <si>
    <t>Šventųjų ir nusidėjėlių žemėje (In the Land of Saints and Sinners)</t>
  </si>
  <si>
    <t>493 250 €</t>
  </si>
  <si>
    <t>Total (36)</t>
  </si>
  <si>
    <t>Total (39)</t>
  </si>
  <si>
    <t>Vasario 9–11 d. Lietuvos kino teatruose rodytų filmų topas
February 9–11 Lithuanian top</t>
  </si>
  <si>
    <t>Tegul prasideda šokiai (Empieza el baile)</t>
  </si>
  <si>
    <t>Kopa (Dune)</t>
  </si>
  <si>
    <t>Numylėtinė (Miller's Girl)</t>
  </si>
  <si>
    <t>Mavka: miško siela (Mavka Forest Song)</t>
  </si>
  <si>
    <t>5½ meilės istorijos viename Vilniaus bute (Five and a Half Love Stories in an Apartment in Vilnius, Lithuania)</t>
  </si>
  <si>
    <t>1 002</t>
  </si>
  <si>
    <t>Aklas gluosnis, mieganti moteris (Blind Willow, Sleeping Woman )</t>
  </si>
  <si>
    <t>Meile mano (Love Life)</t>
  </si>
  <si>
    <t>Ponas Bleikas jūsų paslaugoms (Complètement cramé)</t>
  </si>
  <si>
    <t>399 180 €</t>
  </si>
  <si>
    <t>Total (35)</t>
  </si>
  <si>
    <t>Vasario 16–18 d. Lietuvos kino teatruose rodytų filmų topas
February 16–18 Lithuanian top</t>
  </si>
  <si>
    <t>Draugų lažybos</t>
  </si>
  <si>
    <t>Cinema Ads</t>
  </si>
  <si>
    <t>Geležiniai gniaužtai (The Iron Claw)</t>
  </si>
  <si>
    <t>Sparnuoti herojai (Super Wings the Movie: Maximum Speed)</t>
  </si>
  <si>
    <t>Mūza</t>
  </si>
  <si>
    <t>Bob Marley: One Love</t>
  </si>
  <si>
    <t>Dukine Film Distribution / Paramount Pictures</t>
  </si>
  <si>
    <t>Batuotas katinas Pūkis: paskutinis noras (Puss in Boots: The Last Wish)</t>
  </si>
  <si>
    <t>Broliai Super Mario. Filmas (Super Mario Bros.)</t>
  </si>
  <si>
    <t>Oho! (Wahou!)</t>
  </si>
  <si>
    <t>314 375 €</t>
  </si>
  <si>
    <t>Vasario 23–25 d. Lietuvos kino teatruose rodytų filmų topas
February 23–25 Lithuanian top</t>
  </si>
  <si>
    <t>Nežinomais takais (Sur les chemins noirs)</t>
  </si>
  <si>
    <t>Greta Garbo Films</t>
  </si>
  <si>
    <t>Šuo ir katė. Pabėgimas (Chien et Chat)</t>
  </si>
  <si>
    <t>Čiurlionis AI</t>
  </si>
  <si>
    <t>Broom films</t>
  </si>
  <si>
    <t>Total (40)</t>
  </si>
  <si>
    <t>483 969 €</t>
  </si>
  <si>
    <t>Madam Web (Madame Web)</t>
  </si>
  <si>
    <t>Vienuolis ir ginklas (The Monk and the Gun)</t>
  </si>
  <si>
    <t>Taip toliau</t>
  </si>
  <si>
    <t>Didžiosios lenktynės. Audi vs. Lancia (Race for Glory)</t>
  </si>
  <si>
    <t>Garsų pasaulio įrašai</t>
  </si>
  <si>
    <t>Total (37)</t>
  </si>
  <si>
    <t>Mūsų svajonės (We Have a Dream)</t>
  </si>
  <si>
    <t>Kopa: antra dalis (Dune: Part II)</t>
  </si>
  <si>
    <t>Apie sausą žolę (Kuru Otlar Üstüne)</t>
  </si>
  <si>
    <t>Meilės prigimtis (Simple comme Sylvain)</t>
  </si>
  <si>
    <t>Saldi rytinė pakrantė (The Sweet East)</t>
  </si>
  <si>
    <t>Mamutų medžioklė</t>
  </si>
  <si>
    <t>Blogis (ne)egzistuoja (Evil does not exist)</t>
  </si>
  <si>
    <t>Titina šiaurės ašigalyje</t>
  </si>
  <si>
    <t>Kryčio anatomija (Anatomy of a Fall)</t>
  </si>
  <si>
    <t>Monstras (Monster)</t>
  </si>
  <si>
    <t>Ryuichi Sakamoto | Opusas (Ryuichi Sakamoto | Opus)</t>
  </si>
  <si>
    <t>Kovo 1–3 d. Lietuvos kino teatruose rodytų filmų topas
March 1–3 Lithuanian top</t>
  </si>
  <si>
    <t>Kovo 8–10 d. Lietuvos kino teatruose rodytų filmų topas
March 8–10 Lithuanian top</t>
  </si>
  <si>
    <t>Bernadeta (Bernadette)</t>
  </si>
  <si>
    <t>Nematomas draugas (Imaginary)</t>
  </si>
  <si>
    <t>Baltoji paukštė (White Bird a Wonder Story)</t>
  </si>
  <si>
    <t>Žmogus-voras: Aplink Multivisatą (Spiderman Across the Spiderverse)</t>
  </si>
  <si>
    <t xml:space="preserve">ACME Film / SONY </t>
  </si>
  <si>
    <t>Barbie</t>
  </si>
  <si>
    <t>Kung Fu Panda 4</t>
  </si>
  <si>
    <t>Openheimeris (Oppenheimer)</t>
  </si>
  <si>
    <t>Gėlių mėnulio žudikai (Killers of the Flower Moon)</t>
  </si>
  <si>
    <t>414 034 €</t>
  </si>
  <si>
    <t>Motinos instinktas (Mothers‘ instinct)</t>
  </si>
  <si>
    <t>Kovo 15–17 d. Lietuvos kino teatruose rodytų filmų topas
March 15–17 Lithuanian top</t>
  </si>
  <si>
    <t>Tiesiog super (Just Super)</t>
  </si>
  <si>
    <t>Jaunasis vadas Vinetu (Young Chief Winnetou)</t>
  </si>
  <si>
    <t>Mano šuo Artūras (Arthur the King)</t>
  </si>
  <si>
    <t>Travolta</t>
  </si>
  <si>
    <t>Blogio šalis (Land of Bad)</t>
  </si>
  <si>
    <t>Kovo 22–24 d. Lietuvos kino teatruose rodytų filmų topas
March 22–24 Lithuanian top</t>
  </si>
  <si>
    <t>258 067 €</t>
  </si>
  <si>
    <t>Drugelio Širdis</t>
  </si>
  <si>
    <t>Vaiduoklių medžiotojai: sustingę iš baimės (Ghostbusters Frozen Empire)</t>
  </si>
  <si>
    <t>Nutrūktgalviai. Don Kichoto pėdsakais (Giants of La Mancha)</t>
  </si>
  <si>
    <t>Nekaltoji (Immaculate)</t>
  </si>
  <si>
    <t>Total (28)</t>
  </si>
  <si>
    <t>Total (24)</t>
  </si>
  <si>
    <t>Kovo 29–31 d. Lietuvos kino teatruose rodytų filmų topas
March 29–31 Lithuanian top</t>
  </si>
  <si>
    <t>224 802 €</t>
  </si>
  <si>
    <t>Interesų zona (The Zone of Interest)</t>
  </si>
  <si>
    <t>Kaimiečiai (Chlopi)</t>
  </si>
  <si>
    <t>Metai buvo sunkūs (A difficult year)</t>
  </si>
  <si>
    <t>Įpėdinis (Le successeur)</t>
  </si>
  <si>
    <t>How to Have Sex</t>
  </si>
  <si>
    <t>Žalia siena (Zielona granica)</t>
  </si>
  <si>
    <t>Aš čia kapitonas (Io Capitano)</t>
  </si>
  <si>
    <t>Delinkventai (Los delincuentes)</t>
  </si>
  <si>
    <t>Jausmų labirintai (Passages)</t>
  </si>
  <si>
    <t>Mažylis Nikolia pasakoja apie laimę (Le Petit Nicolas: Qu'est-Ce Qu'on Attend Pour Être Heureux? )</t>
  </si>
  <si>
    <t>Godzila ir Kongas. Nauja imperija (Godzilla x Kong: The New Empire)</t>
  </si>
  <si>
    <t>Šunyčiai patruliai 2. Galingas filmas  (PAW Patrol: The Mighty Movie)</t>
  </si>
  <si>
    <t xml:space="preserve"> 2023-10-27</t>
  </si>
  <si>
    <t>Penkios naktys pas Fredį (Five Nights at Freddy's)</t>
  </si>
  <si>
    <t>Undinėlė (The Little Mermaid)</t>
  </si>
  <si>
    <t>Lukas (Luca)</t>
  </si>
  <si>
    <t>Total (43)</t>
  </si>
  <si>
    <t>Balandžio 5–7 d. Lietuvos kino teatruose rodytų filmų topas
April 5–7 Lithuanian top</t>
  </si>
  <si>
    <t>Femme</t>
  </si>
  <si>
    <t>Monkey Man</t>
  </si>
  <si>
    <t>Mano laisvė (Mana Brīvība)</t>
  </si>
  <si>
    <t>M-films</t>
  </si>
  <si>
    <t>Paskutinė užduotis (Knox goes away)</t>
  </si>
  <si>
    <t>Pirmasis ženklas (The First Omen)</t>
  </si>
  <si>
    <t>Kaupikai (Hoard)</t>
  </si>
  <si>
    <t>Šventasis pagrobimas (Rapito)</t>
  </si>
  <si>
    <t>Labirintai (Passages)</t>
  </si>
  <si>
    <t>Tikroji priežastis (Explanation for everything)</t>
  </si>
  <si>
    <t>Karta.EU</t>
  </si>
  <si>
    <t>TBA</t>
  </si>
  <si>
    <t>Studio Nominum</t>
  </si>
  <si>
    <t>118 559 €</t>
  </si>
  <si>
    <t>Total (46)</t>
  </si>
  <si>
    <t>Daaaaaali!</t>
  </si>
  <si>
    <t>Balandžio 12–14 d. Lietuvos kino teatruose rodytų filmų topas
April 12–14 Lithuanian top</t>
  </si>
  <si>
    <t>261 171 €</t>
  </si>
  <si>
    <t>Raganosis Rino (Thabo and the Rhino Case)</t>
  </si>
  <si>
    <t>Prezidentas</t>
  </si>
  <si>
    <t>Back To Black</t>
  </si>
  <si>
    <t>Pilietinis karas (Civil War)</t>
  </si>
  <si>
    <t xml:space="preserve">Theatrical Film Distribution  </t>
  </si>
  <si>
    <t>Balandžio 19–21 d. Lietuvos kino teatruose rodytų filmų topas
April 19–21 Lithuanian top</t>
  </si>
  <si>
    <t>Drakonų sergėtoja (Dragonkeeper)</t>
  </si>
  <si>
    <t>Nedžentelmeniško karo ministerija (The Ministry of Ungentlemanly Warfare)</t>
  </si>
  <si>
    <t>Keistuolė Betė (My Freaky Family)</t>
  </si>
  <si>
    <t>Abigailė (Abigail)</t>
  </si>
  <si>
    <t>Chimera (La Chimera)</t>
  </si>
  <si>
    <t>Marijos tyla (Marijas Klusums)</t>
  </si>
  <si>
    <t>Total (41)</t>
  </si>
  <si>
    <t>227 799 €</t>
  </si>
  <si>
    <t>Balandžio 26–28 d. Lietuvos kino teatruose rodytų filmų topas
April 26–28 Lithuanian top</t>
  </si>
  <si>
    <t>Kaskadininkas (The Fall Guy)</t>
  </si>
  <si>
    <t>Svajonių atostogos (The Holdovers)</t>
  </si>
  <si>
    <t>Visi mes svetimi (All of Us Strangers)</t>
  </si>
  <si>
    <t>Arkadija (Arcadia)</t>
  </si>
  <si>
    <t>244 169 €</t>
  </si>
  <si>
    <t>Marija Montesori (La nouvelle femme)</t>
  </si>
  <si>
    <t>Total (38)</t>
  </si>
  <si>
    <t>Gegužės 3–5 d. Lietuvos kino teatruose rodytų filmų topas
May 3–5 Lithuanian top</t>
  </si>
  <si>
    <t>128 048 €</t>
  </si>
  <si>
    <t>Vorai (Sting)</t>
  </si>
  <si>
    <t>Varžovai (Challengers)</t>
  </si>
  <si>
    <t>Mažasis princas (Little prince)</t>
  </si>
  <si>
    <t>Legua (Légua)</t>
  </si>
  <si>
    <t>Apsinuoginusi mūza (Bonnard: Pierre &amp; Marthe)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</si>
</sst>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  <numFmt numFmtId="170" formatCode="#,##0.00\ &quot;€&quot;"/>
  </numFmts>
  <fonts count="14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name val="Arial Cyr"/>
    </font>
    <font>
      <sz val="10"/>
      <color rgb="FFFF0000"/>
      <name val="Verdana"/>
      <family val="2"/>
      <charset val="186"/>
    </font>
    <font>
      <sz val="9"/>
      <color rgb="FFFF0000"/>
      <name val="Verdana"/>
      <family val="2"/>
      <charset val="186"/>
    </font>
    <font>
      <sz val="10"/>
      <color rgb="FF000000"/>
      <name val="Verdana"/>
      <family val="2"/>
      <charset val="186"/>
    </font>
    <font>
      <sz val="10"/>
      <color rgb="FF242424"/>
      <name val="Verdana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 horizontal="center" vertical="center"/>
    </xf>
    <xf numFmtId="49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4" fillId="5" borderId="0" xfId="0" applyFont="1" applyFill="1"/>
    <xf numFmtId="165" fontId="8" fillId="3" borderId="0" xfId="0" applyNumberFormat="1" applyFont="1" applyFill="1" applyAlignment="1">
      <alignment horizontal="center" vertical="center"/>
    </xf>
    <xf numFmtId="165" fontId="9" fillId="0" borderId="0" xfId="0" applyNumberFormat="1" applyFont="1"/>
    <xf numFmtId="3" fontId="8" fillId="3" borderId="0" xfId="0" applyNumberFormat="1" applyFont="1" applyFill="1" applyAlignment="1">
      <alignment horizontal="center" vertical="center"/>
    </xf>
    <xf numFmtId="3" fontId="9" fillId="0" borderId="0" xfId="0" applyNumberFormat="1" applyFont="1"/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left" vertical="center" wrapText="1"/>
    </xf>
    <xf numFmtId="165" fontId="3" fillId="3" borderId="0" xfId="0" applyNumberFormat="1" applyFont="1" applyFill="1" applyAlignment="1">
      <alignment horizontal="center" vertical="center"/>
    </xf>
    <xf numFmtId="10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167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66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 wrapText="1"/>
    </xf>
    <xf numFmtId="49" fontId="6" fillId="3" borderId="0" xfId="0" applyNumberFormat="1" applyFont="1" applyFill="1"/>
    <xf numFmtId="0" fontId="4" fillId="3" borderId="0" xfId="0" applyFont="1" applyFill="1"/>
    <xf numFmtId="1" fontId="2" fillId="3" borderId="0" xfId="0" applyNumberFormat="1" applyFont="1" applyFill="1"/>
    <xf numFmtId="0" fontId="2" fillId="3" borderId="0" xfId="0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9" fillId="3" borderId="0" xfId="0" applyNumberFormat="1" applyFont="1" applyFill="1"/>
    <xf numFmtId="166" fontId="2" fillId="3" borderId="0" xfId="0" applyNumberFormat="1" applyFont="1" applyFill="1"/>
    <xf numFmtId="49" fontId="2" fillId="3" borderId="0" xfId="0" applyNumberFormat="1" applyFont="1" applyFill="1"/>
    <xf numFmtId="165" fontId="9" fillId="3" borderId="0" xfId="0" applyNumberFormat="1" applyFont="1" applyFill="1"/>
    <xf numFmtId="10" fontId="2" fillId="3" borderId="0" xfId="0" applyNumberFormat="1" applyFont="1" applyFill="1"/>
    <xf numFmtId="170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Обычный_niko_all" xfId="1" xr:uid="{9DC1FE82-0968-454F-A368-C38E818395C0}"/>
  </cellStyles>
  <dxfs count="6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8" formatCode="#,##0;[Red]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7" formatCode="0;[Red]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sz val="10"/>
        <color auto="1"/>
        <name val="Verdana"/>
        <family val="2"/>
        <charset val="186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E7F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stė Jucytė" id="{74CAE7C3-0A80-4AD6-B4BD-7FBA0DF8DEDC}" userId="S::a.jucyte@lkc.lt::6d03d179-e10e-42f9-a7ce-ccb6a9fc20c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8C6DB5F-9EDC-41C3-9C59-EC3E59D631CA}" name="Table1324567891011121314151716181920212223242625272830293132333436353738345678910111214131516171819" displayName="Table1324567891011121314151716181920212223242625272830293132333436353738345678910111214131516171819" ref="A2:P39" totalsRowCount="1" headerRowDxfId="633" dataDxfId="631" headerRowBorderDxfId="632">
  <sortState xmlns:xlrd2="http://schemas.microsoft.com/office/spreadsheetml/2017/richdata2" ref="A3:P38">
    <sortCondition descending="1" ref="D3:D38"/>
  </sortState>
  <tableColumns count="16">
    <tableColumn id="1" xr3:uid="{AA25298D-9143-46BE-84EC-73E20CF654EB}" name="#" dataDxfId="630" totalsRowDxfId="629"/>
    <tableColumn id="2" xr3:uid="{597AA9CC-FC0F-4626-82DB-442B22394F0E}" name="#_x000a_LW" dataDxfId="628" totalsRowDxfId="627"/>
    <tableColumn id="3" xr3:uid="{DA4CD5B8-72AB-4030-90CA-6289F6D44A25}" name="Filmas _x000a_(Movie)" totalsRowLabel="Total (36)" dataDxfId="626" totalsRowDxfId="625"/>
    <tableColumn id="4" xr3:uid="{8A4DA54E-639A-4690-8257-1E782D834EA1}" name="Pajamos _x000a_(GBO)" totalsRowFunction="sum" dataDxfId="624" totalsRowDxfId="623"/>
    <tableColumn id="5" xr3:uid="{A93B914F-16C8-487F-AF92-F35E2DF6E722}" name="Pajamos _x000a_praeita sav._x000a_(GBO LW)" totalsRowLabel="128 048 €" dataDxfId="622" totalsRowDxfId="621"/>
    <tableColumn id="6" xr3:uid="{F2CAD54E-930A-4152-9C15-5E10DD78EABB}" name="Pakitimas_x000a_(Change)" totalsRowFunction="custom" dataDxfId="620" totalsRowDxfId="619">
      <calculatedColumnFormula>(D3-E3)/E3</calculatedColumnFormula>
      <totalsRowFormula>(D39-E39)/E39</totalsRowFormula>
    </tableColumn>
    <tableColumn id="7" xr3:uid="{C69B50DB-CFA3-4DB2-9FDB-4FCAEFACF493}" name="Žiūrovų sk. _x000a_(ADM)" totalsRowFunction="sum" dataDxfId="618" totalsRowDxfId="617"/>
    <tableColumn id="8" xr3:uid="{64D362EC-E155-406C-A275-097137F1C414}" name="Seansų sk. _x000a_(Show count)" dataDxfId="616" totalsRowDxfId="615"/>
    <tableColumn id="9" xr3:uid="{B202EF86-8072-4A21-BEC5-2438CE253ED3}" name="Lankomumo vid._x000a_(Average ADM)" dataDxfId="614" totalsRowDxfId="613">
      <calculatedColumnFormula>G3/H3</calculatedColumnFormula>
    </tableColumn>
    <tableColumn id="10" xr3:uid="{C3C78200-BA49-4290-8C95-8220488B5BDB}" name="Kopijų sk. _x000a_(DCO count)" dataDxfId="612" totalsRowDxfId="611"/>
    <tableColumn id="11" xr3:uid="{2AD172A8-6C00-4274-984E-09823EC9BBCF}" name="Rodymo savaitė_x000a_(Week on screen)" dataDxfId="610" totalsRowDxfId="609"/>
    <tableColumn id="12" xr3:uid="{A84BF3C2-C562-4E3C-A9DC-4DA1DD9D9572}" name="Bendros pajamos _x000a_(Total GBO)" dataDxfId="608" totalsRowDxfId="607"/>
    <tableColumn id="13" xr3:uid="{992D8B31-9FF8-4433-A055-22A6B234D3A9}" name="Bendras žiūrovų sk._x000a_(Total ADM)" dataDxfId="606" totalsRowDxfId="605"/>
    <tableColumn id="14" xr3:uid="{DD25F84D-1E8A-43C0-AD3A-0F5854662D7C}" name="Premjeros data _x000a_(Release date)" dataDxfId="604" totalsRowDxfId="603"/>
    <tableColumn id="15" xr3:uid="{59506D7B-5F0A-4407-B96F-62E59C755E70}" name="Platintojas _x000a_(Distributor)" totalsRowLabel=" " dataDxfId="602" totalsRowDxfId="601"/>
    <tableColumn id="16" xr3:uid="{F02E0EE9-8FA9-4FC7-A39F-B94EA494E8BC}" name="Column1" dataDxfId="600" totalsRowDxfId="599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9F8C7EC-6B35-48C6-9133-4643E87563C0}" name="Table1324567891011121314151716181920212223242625272830293132333436353738345678910" displayName="Table1324567891011121314151716181920212223242625272830293132333436353738345678910" ref="A2:P43" totalsRowCount="1" headerRowDxfId="314" dataDxfId="312" totalsRowDxfId="311" headerRowBorderDxfId="313">
  <sortState xmlns:xlrd2="http://schemas.microsoft.com/office/spreadsheetml/2017/richdata2" ref="A3:P42">
    <sortCondition descending="1" ref="D3:D42"/>
  </sortState>
  <tableColumns count="16">
    <tableColumn id="1" xr3:uid="{BC82FA7C-E297-42E1-872D-D4713FBB77DE}" name="#" totalsRowDxfId="310"/>
    <tableColumn id="2" xr3:uid="{E6453370-9206-4AD2-8369-B2D2F1731A4A}" name="#_x000a_LW" dataDxfId="309" totalsRowDxfId="308"/>
    <tableColumn id="3" xr3:uid="{03E71651-4427-4741-B7AF-ACA174D6ACD4}" name="Filmas _x000a_(Movie)" totalsRowLabel="Total (40)" dataDxfId="307" totalsRowDxfId="306"/>
    <tableColumn id="4" xr3:uid="{4F2970FA-6E28-47EB-887B-D01444A8B84A}" name="Pajamos _x000a_(GBO)" totalsRowFunction="sum" dataDxfId="305" totalsRowDxfId="304"/>
    <tableColumn id="5" xr3:uid="{3E22CB20-3A86-4E5A-81CA-94BE918EB809}" name="Pajamos _x000a_praeita sav._x000a_(GBO LW)" totalsRowFunction="custom" dataDxfId="303" totalsRowDxfId="302">
      <totalsRowFormula>SUBTOTAL(109,Table13245678910111213141517161819202122232426252728302931323334363537383456789[Pajamos 
(GBO)])</totalsRowFormula>
    </tableColumn>
    <tableColumn id="6" xr3:uid="{CA1C464A-BCAF-4D81-B55A-4CA245D22760}" name="Pakitimas_x000a_(Change)" totalsRowFunction="custom" dataDxfId="301" totalsRowDxfId="300">
      <calculatedColumnFormula>(D3-E3)/E3</calculatedColumnFormula>
      <totalsRowFormula>(D43-E43)/E43</totalsRowFormula>
    </tableColumn>
    <tableColumn id="7" xr3:uid="{EF94893D-ED0D-43B8-BAAE-E1504E17CB22}" name="Žiūrovų sk. _x000a_(ADM)" totalsRowFunction="sum" dataDxfId="299" totalsRowDxfId="298"/>
    <tableColumn id="8" xr3:uid="{83C795B1-916B-4F9D-94FC-0349A4EC99E4}" name="Seansų sk. _x000a_(Show count)" dataDxfId="297" totalsRowDxfId="296"/>
    <tableColumn id="9" xr3:uid="{894F9E99-2D71-4188-814E-23E5F28EAA9F}" name="Lankomumo vid._x000a_(Average ADM)" dataDxfId="295" totalsRowDxfId="294">
      <calculatedColumnFormula>G3/H3</calculatedColumnFormula>
    </tableColumn>
    <tableColumn id="10" xr3:uid="{ED9D0D47-D747-42F6-8520-E173BA573F1D}" name="Kopijų sk. _x000a_(DCO count)" dataDxfId="293" totalsRowDxfId="292"/>
    <tableColumn id="11" xr3:uid="{260AAE59-0CEB-42DE-BE74-512EFB6FAB69}" name="Rodymo savaitė_x000a_(Week on screen)" dataDxfId="291" totalsRowDxfId="290"/>
    <tableColumn id="12" xr3:uid="{F4FFF876-7CD5-45AD-A2EA-1FEB961C6E40}" name="Bendros pajamos _x000a_(Total GBO)" dataDxfId="289" totalsRowDxfId="288"/>
    <tableColumn id="13" xr3:uid="{F1EC8972-BB83-49D9-97A0-00C174427C68}" name="Bendras žiūrovų sk._x000a_(Total ADM)" dataDxfId="287" totalsRowDxfId="286"/>
    <tableColumn id="14" xr3:uid="{5A2A665F-213A-4F88-8D06-35FC5C44283C}" name="Premjeros data _x000a_(Release date)" dataDxfId="285" totalsRowDxfId="284"/>
    <tableColumn id="15" xr3:uid="{81A99E3A-0CE7-428B-A64C-9668394A5C91}" name="Platintojas _x000a_(Distributor)" totalsRowLabel=" " dataDxfId="283" totalsRowDxfId="282"/>
    <tableColumn id="16" xr3:uid="{5D1EA388-DDB5-4260-B0C4-16C8DB6512EF}" name="Column1" dataDxfId="281" totalsRowDxfId="280"/>
  </tableColumns>
  <tableStyleInfo name="TableStyleLight1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3FEAEFB-4EE6-4A1D-9BC8-E7284E28232B}" name="Table13245678910111213141517161819202122232426252728302931323334363537383456789" displayName="Table13245678910111213141517161819202122232426252728302931323334363537383456789" ref="A2:P40" totalsRowCount="1" headerRowDxfId="279" dataDxfId="277" totalsRowDxfId="276" headerRowBorderDxfId="278">
  <sortState xmlns:xlrd2="http://schemas.microsoft.com/office/spreadsheetml/2017/richdata2" ref="A3:P39">
    <sortCondition descending="1" ref="D3:D39"/>
  </sortState>
  <tableColumns count="16">
    <tableColumn id="1" xr3:uid="{4C88B5FC-7580-4893-A090-F0C78DF844FC}" name="#" totalsRowDxfId="275"/>
    <tableColumn id="2" xr3:uid="{35FECD7E-C1FF-4350-9441-1EA380D1F67A}" name="#_x000a_LW" dataDxfId="274" totalsRowDxfId="273"/>
    <tableColumn id="3" xr3:uid="{7618584A-3706-4DE2-ABD9-31D00700146A}" name="Filmas _x000a_(Movie)" totalsRowLabel="Total (37)" dataDxfId="272" totalsRowDxfId="271"/>
    <tableColumn id="4" xr3:uid="{0C18F664-19EB-471E-B6E1-92AD0757D219}" name="Pajamos _x000a_(GBO)" totalsRowFunction="sum" dataDxfId="270" totalsRowDxfId="269"/>
    <tableColumn id="5" xr3:uid="{3EEF9FBB-94C9-4F63-A11E-298D4C482E7D}" name="Pajamos _x000a_praeita sav._x000a_(GBO LW)" totalsRowLabel="483 969 €" dataDxfId="268" totalsRowDxfId="267"/>
    <tableColumn id="6" xr3:uid="{5D1A44F5-67C6-4923-81F5-F55BC134B0ED}" name="Pakitimas_x000a_(Change)" totalsRowFunction="custom" dataDxfId="266" totalsRowDxfId="265">
      <calculatedColumnFormula>(D3-E3)/E3</calculatedColumnFormula>
      <totalsRowFormula>(D40-E40)/E40</totalsRowFormula>
    </tableColumn>
    <tableColumn id="7" xr3:uid="{8B062C03-F3B4-4DFC-840D-391B5242F75B}" name="Žiūrovų sk. _x000a_(ADM)" totalsRowFunction="sum" dataDxfId="264" totalsRowDxfId="263"/>
    <tableColumn id="8" xr3:uid="{6B0C8C00-BAC7-45BC-9B7F-F5A70EC837C6}" name="Seansų sk. _x000a_(Show count)" dataDxfId="262" totalsRowDxfId="261"/>
    <tableColumn id="9" xr3:uid="{21F4F587-7DC6-4091-B603-C2D3C725D024}" name="Lankomumo vid._x000a_(Average ADM)" dataDxfId="260" totalsRowDxfId="259">
      <calculatedColumnFormula>G3/H3</calculatedColumnFormula>
    </tableColumn>
    <tableColumn id="10" xr3:uid="{B194B169-16B1-4B4E-B9FC-D7EAFBE6E6B4}" name="Kopijų sk. _x000a_(DCO count)" dataDxfId="258" totalsRowDxfId="257"/>
    <tableColumn id="11" xr3:uid="{CB2E6BAC-669F-4F79-BF04-F7174136104D}" name="Rodymo savaitė_x000a_(Week on screen)" dataDxfId="256" totalsRowDxfId="255"/>
    <tableColumn id="12" xr3:uid="{47826123-6CE8-4FF2-9CF3-2F40E677AAD2}" name="Bendros pajamos _x000a_(Total GBO)" dataDxfId="254" totalsRowDxfId="253"/>
    <tableColumn id="13" xr3:uid="{3A479406-AF14-4F3B-83BA-CA3D26D55C19}" name="Bendras žiūrovų sk._x000a_(Total ADM)" dataDxfId="252" totalsRowDxfId="251"/>
    <tableColumn id="14" xr3:uid="{B0128B4B-A7A9-4274-8DBF-3237D571B538}" name="Premjeros data _x000a_(Release date)" dataDxfId="250" totalsRowDxfId="249"/>
    <tableColumn id="15" xr3:uid="{AF696417-9A70-4BC8-B51A-CF8A79E6C6C1}" name="Platintojas _x000a_(Distributor)" totalsRowLabel=" " dataDxfId="248" totalsRowDxfId="247"/>
    <tableColumn id="16" xr3:uid="{571E8CBB-691D-4FB1-A788-3B41232F45AE}" name="Column1" dataDxfId="246" totalsRowDxfId="245"/>
  </tableColumns>
  <tableStyleInfo name="TableStyleLight1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959EF6F-4982-419A-A98F-D013E3FDF691}" name="Table1324567891011121314151716181920212223242625272830293132333436353738345678" displayName="Table1324567891011121314151716181920212223242625272830293132333436353738345678" ref="A2:P43" totalsRowCount="1" headerRowDxfId="244" dataDxfId="242" totalsRowDxfId="241" headerRowBorderDxfId="243">
  <sortState xmlns:xlrd2="http://schemas.microsoft.com/office/spreadsheetml/2017/richdata2" ref="A3:P42">
    <sortCondition descending="1" ref="D3:D42"/>
  </sortState>
  <tableColumns count="16">
    <tableColumn id="1" xr3:uid="{3E80E173-5541-46C4-B5D3-801D8857DA71}" name="#" totalsRowDxfId="240"/>
    <tableColumn id="2" xr3:uid="{1562B933-F6CF-43F3-9D46-A4B40D1E63DA}" name="#_x000a_LW" dataDxfId="239" totalsRowDxfId="238"/>
    <tableColumn id="3" xr3:uid="{7D995A8C-DB57-451E-9AC6-BBE0C41B378C}" name="Filmas _x000a_(Movie)" totalsRowLabel="Total (40)" dataDxfId="237" totalsRowDxfId="236"/>
    <tableColumn id="4" xr3:uid="{CD37B810-F8DF-4F27-8C83-6D04DE61FF55}" name="Pajamos _x000a_(GBO)" totalsRowFunction="sum" dataDxfId="235" totalsRowDxfId="234"/>
    <tableColumn id="5" xr3:uid="{CC2A98DD-2640-4EF0-870B-9414918772A7}" name="Pajamos _x000a_praeita sav._x000a_(GBO LW)" totalsRowLabel="314 375 €" dataDxfId="233" totalsRowDxfId="232"/>
    <tableColumn id="6" xr3:uid="{F22D21BF-CF41-4845-9000-D98F7E2969A3}" name="Pakitimas_x000a_(Change)" totalsRowFunction="custom" dataDxfId="231" totalsRowDxfId="230">
      <calculatedColumnFormula>(D3-E3)/E3</calculatedColumnFormula>
      <totalsRowFormula>(D43-E43)/E43</totalsRowFormula>
    </tableColumn>
    <tableColumn id="7" xr3:uid="{EF5A6011-0425-41D7-BE54-7B0E9B110165}" name="Žiūrovų sk. _x000a_(ADM)" totalsRowFunction="sum" dataDxfId="229" totalsRowDxfId="228"/>
    <tableColumn id="8" xr3:uid="{861C1B28-2AAD-4C32-A6F4-8D3C6A07A5B7}" name="Seansų sk. _x000a_(Show count)" dataDxfId="227" totalsRowDxfId="226"/>
    <tableColumn id="9" xr3:uid="{B6E8DBE9-3268-4D37-953D-5586071D225D}" name="Lankomumo vid._x000a_(Average ADM)" dataDxfId="225" totalsRowDxfId="224">
      <calculatedColumnFormula>G3/H3</calculatedColumnFormula>
    </tableColumn>
    <tableColumn id="10" xr3:uid="{2F01912B-0324-481F-A15A-2DAEBECB0EA5}" name="Kopijų sk. _x000a_(DCO count)" dataDxfId="223" totalsRowDxfId="222"/>
    <tableColumn id="11" xr3:uid="{697D0E39-B56C-4BC6-8B29-6E9AE9C30B07}" name="Rodymo savaitė_x000a_(Week on screen)" dataDxfId="221" totalsRowDxfId="220"/>
    <tableColumn id="12" xr3:uid="{1314E523-A78E-4E5E-AC67-54D639AEEF45}" name="Bendros pajamos _x000a_(Total GBO)" dataDxfId="219" totalsRowDxfId="218"/>
    <tableColumn id="13" xr3:uid="{BCB9CD97-EBEF-4F16-B586-A2932B56B314}" name="Bendras žiūrovų sk._x000a_(Total ADM)" dataDxfId="217" totalsRowDxfId="216"/>
    <tableColumn id="14" xr3:uid="{7F2E9F30-7B78-48A6-B2D3-7D245C0EC22B}" name="Premjeros data _x000a_(Release date)" dataDxfId="215" totalsRowDxfId="214"/>
    <tableColumn id="15" xr3:uid="{C4B0C4D9-73E5-41B2-A097-205803A0E379}" name="Platintojas _x000a_(Distributor)" totalsRowLabel=" " dataDxfId="213" totalsRowDxfId="212"/>
    <tableColumn id="16" xr3:uid="{0427C7F1-0C0F-493A-AA9B-CFFD0F2D99DB}" name="Column1" dataDxfId="211" totalsRowDxfId="210"/>
  </tableColumns>
  <tableStyleInfo name="TableStyleLight1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CC9755A-1C1E-41E6-8D7C-D90C8C1488EB}" name="Table132456789101112131415171618192021222324262527283029313233343635373834567" displayName="Table132456789101112131415171618192021222324262527283029313233343635373834567" ref="A2:P38" totalsRowCount="1" headerRowDxfId="209" dataDxfId="207" totalsRowDxfId="206" headerRowBorderDxfId="208">
  <sortState xmlns:xlrd2="http://schemas.microsoft.com/office/spreadsheetml/2017/richdata2" ref="A3:P37">
    <sortCondition descending="1" ref="D3:D37"/>
  </sortState>
  <tableColumns count="16">
    <tableColumn id="1" xr3:uid="{E1BF9DEB-D783-4BBF-A5A9-257A537E35C0}" name="#" totalsRowDxfId="205"/>
    <tableColumn id="2" xr3:uid="{76DEC307-E7DD-49B6-B8DC-2F3D4A2D6B05}" name="#_x000a_LW" dataDxfId="204" totalsRowDxfId="203"/>
    <tableColumn id="3" xr3:uid="{21D2FF6C-1344-4788-B78B-886D00B5A995}" name="Filmas _x000a_(Movie)" totalsRowLabel="Total (35)" dataDxfId="202" totalsRowDxfId="201"/>
    <tableColumn id="4" xr3:uid="{71F918B8-6036-4307-BD96-53878D06D271}" name="Pajamos _x000a_(GBO)" totalsRowFunction="sum" dataDxfId="200" totalsRowDxfId="199"/>
    <tableColumn id="5" xr3:uid="{3B3D58C1-27AE-432A-A86A-50917DD97B45}" name="Pajamos _x000a_praeita sav._x000a_(GBO LW)" totalsRowLabel="399 180 €" dataDxfId="198" totalsRowDxfId="197"/>
    <tableColumn id="6" xr3:uid="{73E8F7BB-4911-49F8-8F17-3743890277AA}" name="Pakitimas_x000a_(Change)" totalsRowFunction="custom" dataDxfId="196" totalsRowDxfId="195">
      <calculatedColumnFormula>(D3-E3)/E3</calculatedColumnFormula>
      <totalsRowFormula>(D38-E38)/E38</totalsRowFormula>
    </tableColumn>
    <tableColumn id="7" xr3:uid="{E3F235BA-8B35-43B5-A295-91F2F4E1EF30}" name="Žiūrovų sk. _x000a_(ADM)" totalsRowFunction="sum" dataDxfId="194" totalsRowDxfId="193"/>
    <tableColumn id="8" xr3:uid="{32343698-F38D-4494-863E-9ABF3990DC97}" name="Seansų sk. _x000a_(Show count)" dataDxfId="192" totalsRowDxfId="191"/>
    <tableColumn id="9" xr3:uid="{9ADBD489-42F8-4B0E-B939-23A1C0617D25}" name="Lankomumo vid._x000a_(Average ADM)" dataDxfId="190" totalsRowDxfId="189">
      <calculatedColumnFormula>G3/H3</calculatedColumnFormula>
    </tableColumn>
    <tableColumn id="10" xr3:uid="{E9DD00F0-A792-46D1-A771-ADCFD6B84970}" name="Kopijų sk. _x000a_(DCO count)" dataDxfId="188" totalsRowDxfId="187"/>
    <tableColumn id="11" xr3:uid="{1EA89C0C-43BB-4FD0-BF93-29B1C3785F42}" name="Rodymo savaitė_x000a_(Week on screen)" dataDxfId="186" totalsRowDxfId="185"/>
    <tableColumn id="12" xr3:uid="{3F5987CD-2461-4270-AA79-E406E9EC7A4C}" name="Bendros pajamos _x000a_(Total GBO)" dataDxfId="184" totalsRowDxfId="183"/>
    <tableColumn id="13" xr3:uid="{1518F094-52FE-4A75-8F6C-4810AD4A70C0}" name="Bendras žiūrovų sk._x000a_(Total ADM)" dataDxfId="182" totalsRowDxfId="181"/>
    <tableColumn id="14" xr3:uid="{74D03050-0B81-43DF-9A8D-C5A068CBE15F}" name="Premjeros data _x000a_(Release date)" dataDxfId="180" totalsRowDxfId="179"/>
    <tableColumn id="15" xr3:uid="{D8AF5967-3A01-4188-B0C3-87C2EB076DA9}" name="Platintojas _x000a_(Distributor)" totalsRowLabel=" " dataDxfId="178" totalsRowDxfId="177"/>
    <tableColumn id="16" xr3:uid="{25FF44E7-65ED-4F2A-8F91-1A7F15A624C7}" name="Column1" dataDxfId="176" totalsRowDxfId="175"/>
  </tableColumns>
  <tableStyleInfo name="TableStyleLight1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3EA3CE-D45D-4F13-952A-BAEABFF04FD2}" name="Table13245678910111213141517161819202122232426252728302931323334363537383456" displayName="Table13245678910111213141517161819202122232426252728302931323334363537383456" ref="A2:P42" totalsRowCount="1" headerRowDxfId="174" dataDxfId="172" totalsRowDxfId="171" headerRowBorderDxfId="173">
  <sortState xmlns:xlrd2="http://schemas.microsoft.com/office/spreadsheetml/2017/richdata2" ref="A3:P41">
    <sortCondition descending="1" ref="D3:D41"/>
  </sortState>
  <tableColumns count="16">
    <tableColumn id="1" xr3:uid="{6BD743DE-B8A4-4709-99EE-89646ECDDA61}" name="#" totalsRowDxfId="170"/>
    <tableColumn id="2" xr3:uid="{9FC7E72E-9ABC-4C39-800F-6E55B0B6955D}" name="#_x000a_LW" dataDxfId="169" totalsRowDxfId="168"/>
    <tableColumn id="3" xr3:uid="{D3F9E88F-559F-4271-B17D-8126F584E3D2}" name="Filmas _x000a_(Movie)" totalsRowLabel="Total (39)" dataDxfId="167" totalsRowDxfId="166"/>
    <tableColumn id="4" xr3:uid="{9923B1C7-D98E-4FD3-A593-5FAE07510AC7}" name="Pajamos _x000a_(GBO)" totalsRowFunction="sum" dataDxfId="165" totalsRowDxfId="164"/>
    <tableColumn id="5" xr3:uid="{F40F273F-75CC-4128-96D7-F46E38A765F0}" name="Pajamos _x000a_praeita sav._x000a_(GBO LW)" totalsRowLabel="493 250 €" dataDxfId="163" totalsRowDxfId="162"/>
    <tableColumn id="6" xr3:uid="{C12ADBC9-1E45-47EA-A52D-D1450A76D5AA}" name="Pakitimas_x000a_(Change)" totalsRowFunction="custom" dataDxfId="161" totalsRowDxfId="160">
      <calculatedColumnFormula>(D3-E3)/E3</calculatedColumnFormula>
      <totalsRowFormula>(D42-E42)/E42</totalsRowFormula>
    </tableColumn>
    <tableColumn id="7" xr3:uid="{145CA263-9ECF-4F73-B18C-7451946040E0}" name="Žiūrovų sk. _x000a_(ADM)" totalsRowFunction="sum" dataDxfId="159" totalsRowDxfId="158"/>
    <tableColumn id="8" xr3:uid="{BA2DAEE3-4BEC-44F4-97E4-195F647D9AE3}" name="Seansų sk. _x000a_(Show count)" dataDxfId="157" totalsRowDxfId="156"/>
    <tableColumn id="9" xr3:uid="{F24478AE-1EFF-42CC-8966-5B8D08C9718E}" name="Lankomumo vid._x000a_(Average ADM)" dataDxfId="155" totalsRowDxfId="154">
      <calculatedColumnFormula>G3/H3</calculatedColumnFormula>
    </tableColumn>
    <tableColumn id="10" xr3:uid="{E458B62D-4E00-4C02-8239-6DD1591A8FA5}" name="Kopijų sk. _x000a_(DCO count)" dataDxfId="153" totalsRowDxfId="152"/>
    <tableColumn id="11" xr3:uid="{60918AB9-B8D3-46AD-8E27-1926D4453672}" name="Rodymo savaitė_x000a_(Week on screen)" dataDxfId="151" totalsRowDxfId="150"/>
    <tableColumn id="12" xr3:uid="{474BF504-3BA5-40BD-9D7A-241CFA5D0D85}" name="Bendros pajamos _x000a_(Total GBO)" dataDxfId="149" totalsRowDxfId="148"/>
    <tableColumn id="13" xr3:uid="{2710853F-693E-425C-A90E-CF56218BA680}" name="Bendras žiūrovų sk._x000a_(Total ADM)" dataDxfId="147" totalsRowDxfId="146"/>
    <tableColumn id="14" xr3:uid="{0F6E159F-99EE-4E5A-AA36-5B348E99BEF8}" name="Premjeros data _x000a_(Release date)" dataDxfId="145" totalsRowDxfId="144"/>
    <tableColumn id="15" xr3:uid="{F78C2A3D-8AC8-4628-B0D4-C4A95C8970C4}" name="Platintojas _x000a_(Distributor)" totalsRowLabel=" " dataDxfId="143" totalsRowDxfId="142"/>
    <tableColumn id="16" xr3:uid="{0343446B-F84E-492E-8580-4637735C4BBF}" name="Column1" dataDxfId="141" totalsRowDxfId="140"/>
  </tableColumns>
  <tableStyleInfo name="TableStyleLight1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244BB0A-D238-46A0-AE4A-261A0577BCBB}" name="Table1324567891011121314151716181920212223242625272830293132333436353738345" displayName="Table1324567891011121314151716181920212223242625272830293132333436353738345" ref="A2:P39" totalsRowCount="1" headerRowDxfId="139" dataDxfId="137" totalsRowDxfId="136" headerRowBorderDxfId="138">
  <sortState xmlns:xlrd2="http://schemas.microsoft.com/office/spreadsheetml/2017/richdata2" ref="A3:P38">
    <sortCondition descending="1" ref="D3:D38"/>
  </sortState>
  <tableColumns count="16">
    <tableColumn id="1" xr3:uid="{33033B44-20B8-47B0-AD5A-93C87E000796}" name="#" totalsRowDxfId="135"/>
    <tableColumn id="2" xr3:uid="{89A89611-F0CD-4FFE-834A-3827C7E0C67C}" name="#_x000a_LW" dataDxfId="134" totalsRowDxfId="133"/>
    <tableColumn id="3" xr3:uid="{E842B6D1-F2C5-4910-8A92-EEF3B0184E72}" name="Filmas _x000a_(Movie)" totalsRowLabel="Total (36)" dataDxfId="132" totalsRowDxfId="131"/>
    <tableColumn id="4" xr3:uid="{D3EA990B-9FE5-4CD7-B78F-F8B83F0A26C1}" name="Pajamos _x000a_(GBO)" totalsRowFunction="sum" dataDxfId="130" totalsRowDxfId="129"/>
    <tableColumn id="5" xr3:uid="{D2E03015-7BB9-4C9B-A656-E76A37AE3A98}" name="Pajamos _x000a_praeita sav._x000a_(GBO LW)" totalsRowLabel="562 344 €" dataDxfId="128" totalsRowDxfId="127"/>
    <tableColumn id="6" xr3:uid="{466674FD-3212-4BEC-A8B3-E1411FA9965E}" name="Pakitimas_x000a_(Change)" totalsRowFunction="custom" dataDxfId="126" totalsRowDxfId="125">
      <calculatedColumnFormula>(D3-E3)/E3</calculatedColumnFormula>
      <totalsRowFormula>(D39-E39)/E39</totalsRowFormula>
    </tableColumn>
    <tableColumn id="7" xr3:uid="{B0311EC3-227F-4106-B7A4-CBFC303576D5}" name="Žiūrovų sk. _x000a_(ADM)" totalsRowFunction="sum" dataDxfId="124" totalsRowDxfId="123"/>
    <tableColumn id="8" xr3:uid="{8C3271B6-C977-4E04-915B-75EBC601FCF9}" name="Seansų sk. _x000a_(Show count)" dataDxfId="122" totalsRowDxfId="121"/>
    <tableColumn id="9" xr3:uid="{6849BF20-8BE1-4032-A6B5-00A4C333457B}" name="Lankomumo vid._x000a_(Average ADM)" dataDxfId="120" totalsRowDxfId="119">
      <calculatedColumnFormula>G3/H3</calculatedColumnFormula>
    </tableColumn>
    <tableColumn id="10" xr3:uid="{00C1AF7A-825F-4165-A248-AF1BA5EFA083}" name="Kopijų sk. _x000a_(DCO count)" dataDxfId="118" totalsRowDxfId="117"/>
    <tableColumn id="11" xr3:uid="{81312963-A53A-4232-B3B7-5329C3A007C3}" name="Rodymo savaitė_x000a_(Week on screen)" dataDxfId="116" totalsRowDxfId="115"/>
    <tableColumn id="12" xr3:uid="{B941D8B4-C9C3-4070-B26F-95533C0F1AE8}" name="Bendros pajamos _x000a_(Total GBO)" dataDxfId="114" totalsRowDxfId="113"/>
    <tableColumn id="13" xr3:uid="{D040D6EF-645F-4C3D-B01D-2D5299D70A10}" name="Bendras žiūrovų sk._x000a_(Total ADM)" dataDxfId="112" totalsRowDxfId="111"/>
    <tableColumn id="14" xr3:uid="{0C803473-D3CE-4F7F-9F59-AEB4CEF71ED5}" name="Premjeros data _x000a_(Release date)" dataDxfId="110" totalsRowDxfId="109"/>
    <tableColumn id="15" xr3:uid="{B63A66A7-F1B7-43E6-B506-E1805A28FC60}" name="Platintojas _x000a_(Distributor)" totalsRowLabel=" " dataDxfId="108" totalsRowDxfId="107"/>
    <tableColumn id="16" xr3:uid="{B3FC4992-F193-4702-9A4A-9DA5DCB0A65F}" name="Column1" dataDxfId="106" totalsRowDxfId="105"/>
  </tableColumns>
  <tableStyleInfo name="TableStyleLight1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CF78C4D-4466-44A4-B909-58A449F2591C}" name="Table132456789101112131415171618192021222324262527283029313233343635373834" displayName="Table132456789101112131415171618192021222324262527283029313233343635373834" ref="A2:P36" totalsRowCount="1" headerRowDxfId="104" dataDxfId="102" totalsRowDxfId="101" headerRowBorderDxfId="103">
  <sortState xmlns:xlrd2="http://schemas.microsoft.com/office/spreadsheetml/2017/richdata2" ref="A3:P35">
    <sortCondition descending="1" ref="D3:D35"/>
  </sortState>
  <tableColumns count="16">
    <tableColumn id="1" xr3:uid="{427EE6A2-4E64-4D7C-9F9D-977E399DC68E}" name="#" totalsRowDxfId="100"/>
    <tableColumn id="2" xr3:uid="{3C152133-2817-44D1-8912-FC0937F1858E}" name="#_x000a_LW" dataDxfId="99" totalsRowDxfId="98"/>
    <tableColumn id="3" xr3:uid="{3C5A21B4-CDFA-4783-B55E-F9355B142942}" name="Filmas _x000a_(Movie)" totalsRowLabel="Total (34)" dataDxfId="97" totalsRowDxfId="96"/>
    <tableColumn id="4" xr3:uid="{A10392CA-F417-4306-878E-A7F852338A60}" name="Pajamos _x000a_(GBO)" totalsRowFunction="sum" dataDxfId="95" totalsRowDxfId="94"/>
    <tableColumn id="5" xr3:uid="{F185119D-9634-4BB3-BB2D-AFC942F989E7}" name="Pajamos _x000a_praeita sav._x000a_(GBO LW)" totalsRowLabel="441 941 €" dataDxfId="93" totalsRowDxfId="92"/>
    <tableColumn id="6" xr3:uid="{D1DEA837-D2C8-465B-880B-529EB5F49B11}" name="Pakitimas_x000a_(Change)" totalsRowFunction="custom" dataDxfId="91" totalsRowDxfId="90">
      <calculatedColumnFormula>(D3-E3)/E3</calculatedColumnFormula>
      <totalsRowFormula>(D36-E36)/E36</totalsRowFormula>
    </tableColumn>
    <tableColumn id="7" xr3:uid="{3D623B2F-987B-4702-9203-4D23FC4638BE}" name="Žiūrovų sk. _x000a_(ADM)" totalsRowFunction="sum" dataDxfId="89" totalsRowDxfId="88"/>
    <tableColumn id="8" xr3:uid="{0AB8168C-8707-4243-A22E-E22D627AA458}" name="Seansų sk. _x000a_(Show count)" dataDxfId="87" totalsRowDxfId="86"/>
    <tableColumn id="9" xr3:uid="{A9921DAC-707A-4ED6-960D-AE46539359C2}" name="Lankomumo vid._x000a_(Average ADM)" dataDxfId="85" totalsRowDxfId="84">
      <calculatedColumnFormula>G3/H3</calculatedColumnFormula>
    </tableColumn>
    <tableColumn id="10" xr3:uid="{11B94924-8040-4B59-9C09-8778CDCBD1E2}" name="Kopijų sk. _x000a_(DCO count)" dataDxfId="83" totalsRowDxfId="82"/>
    <tableColumn id="11" xr3:uid="{D10ED812-AB5F-493B-83CF-2AD9F83E4601}" name="Rodymo savaitė_x000a_(Week on screen)" dataDxfId="81" totalsRowDxfId="80"/>
    <tableColumn id="12" xr3:uid="{A3006CEF-CE76-4438-ACE9-12AECE6F1CF7}" name="Bendros pajamos _x000a_(Total GBO)" dataDxfId="79" totalsRowDxfId="78"/>
    <tableColumn id="13" xr3:uid="{93CA1DC6-01FC-44C2-B780-492A235E780B}" name="Bendras žiūrovų sk._x000a_(Total ADM)" dataDxfId="77" totalsRowDxfId="76"/>
    <tableColumn id="14" xr3:uid="{B24785B7-009F-4C12-B320-8675B63BC7F7}" name="Premjeros data _x000a_(Release date)" dataDxfId="75" totalsRowDxfId="74"/>
    <tableColumn id="15" xr3:uid="{5EAA4696-2245-4CA2-B78D-FA01847555A7}" name="Platintojas _x000a_(Distributor)" totalsRowLabel=" " dataDxfId="73" totalsRowDxfId="72"/>
    <tableColumn id="16" xr3:uid="{4C18586B-FE69-4A9C-9CE6-C802790DC15F}" name="Column1" dataDxfId="71" totalsRowDxfId="70"/>
  </tableColumns>
  <tableStyleInfo name="TableStyleLight1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8A8DE3-D3AC-41B8-AA67-8B4651912BD9}" name="Table13245678910111213141517161819202122232426252728302931323334363537383" displayName="Table13245678910111213141517161819202122232426252728302931323334363537383" ref="A2:P36" totalsRowCount="1" headerRowDxfId="69" dataDxfId="67" totalsRowDxfId="66" headerRowBorderDxfId="68">
  <sortState xmlns:xlrd2="http://schemas.microsoft.com/office/spreadsheetml/2017/richdata2" ref="A3:P35">
    <sortCondition descending="1" ref="D3:D35"/>
  </sortState>
  <tableColumns count="16">
    <tableColumn id="1" xr3:uid="{91280629-570D-4996-A24D-EB70793C4824}" name="#" totalsRowDxfId="65"/>
    <tableColumn id="2" xr3:uid="{191B5BC5-B8A0-4A21-836F-A0F0CEFEC7D2}" name="#_x000a_LW" dataDxfId="64" totalsRowDxfId="63"/>
    <tableColumn id="3" xr3:uid="{E2B242D3-12C5-4B16-AFF8-180E813C800B}" name="Filmas _x000a_(Movie)" totalsRowLabel="Total (33)" dataDxfId="62" totalsRowDxfId="61"/>
    <tableColumn id="4" xr3:uid="{2C560D56-3984-4D9D-9AF4-638FC5FA663E}" name="Pajamos _x000a_(GBO)" totalsRowFunction="sum" dataDxfId="60" totalsRowDxfId="59"/>
    <tableColumn id="5" xr3:uid="{A4833FF7-A125-4719-AF61-1CDA3786C31C}" name="Pajamos _x000a_praeita sav._x000a_(GBO LW)" totalsRowLabel="506 146 €" dataDxfId="58" totalsRowDxfId="57"/>
    <tableColumn id="6" xr3:uid="{9C14E406-7149-4A38-AA6D-AFD245AF3537}" name="Pakitimas_x000a_(Change)" totalsRowFunction="custom" dataDxfId="56" totalsRowDxfId="55">
      <calculatedColumnFormula>(D3-E3)/E3</calculatedColumnFormula>
      <totalsRowFormula>(D36-E36)/E36</totalsRowFormula>
    </tableColumn>
    <tableColumn id="7" xr3:uid="{F159381C-2B3E-410D-9C14-311D5D7E903B}" name="Žiūrovų sk. _x000a_(ADM)" totalsRowFunction="sum" dataDxfId="54" totalsRowDxfId="53"/>
    <tableColumn id="8" xr3:uid="{C85FA31F-9C37-4B0D-85B6-CA397138AF37}" name="Seansų sk. _x000a_(Show count)" dataDxfId="52" totalsRowDxfId="51"/>
    <tableColumn id="9" xr3:uid="{ABC797AB-AFFA-4BAD-88AB-43566FF57C8E}" name="Lankomumo vid._x000a_(Average ADM)" dataDxfId="50" totalsRowDxfId="49">
      <calculatedColumnFormula>G3/H3</calculatedColumnFormula>
    </tableColumn>
    <tableColumn id="10" xr3:uid="{D5055C27-A58C-419F-9374-2C7CDF662581}" name="Kopijų sk. _x000a_(DCO count)" dataDxfId="48" totalsRowDxfId="47"/>
    <tableColumn id="11" xr3:uid="{31C4CB91-C5B1-4C3D-836B-63F00E168BAE}" name="Rodymo savaitė_x000a_(Week on screen)" dataDxfId="46" totalsRowDxfId="45"/>
    <tableColumn id="12" xr3:uid="{CF2C07F3-8181-4A0A-9135-F6584D5BBB3F}" name="Bendros pajamos _x000a_(Total GBO)" dataDxfId="44" totalsRowDxfId="43"/>
    <tableColumn id="13" xr3:uid="{39B5A56F-B4A5-4E9B-9116-1B63509C5479}" name="Bendras žiūrovų sk._x000a_(Total ADM)" dataDxfId="42" totalsRowDxfId="41"/>
    <tableColumn id="14" xr3:uid="{6AE7E2E8-E13C-4801-905C-C6CB99DA277E}" name="Premjeros data _x000a_(Release date)" dataDxfId="40" totalsRowDxfId="39"/>
    <tableColumn id="15" xr3:uid="{159D889E-A598-4AC2-91F4-6CAED1825CD8}" name="Platintojas _x000a_(Distributor)" totalsRowLabel=" " dataDxfId="38" totalsRowDxfId="37"/>
    <tableColumn id="16" xr3:uid="{C516A80E-F7A7-40A0-944D-BA19144A4B39}" name="Column1" dataDxfId="36" totalsRowDxfId="35"/>
  </tableColumns>
  <tableStyleInfo name="TableStyleLight1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34" dataDxfId="32" totalsRowDxfId="31" headerRowBorderDxfId="33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30"/>
    <tableColumn id="2" xr3:uid="{99A1EBC7-76A5-4FDD-9F4E-4C95EA475C5B}" name="#_x000a_LW" dataDxfId="29" totalsRowDxfId="28"/>
    <tableColumn id="3" xr3:uid="{97592536-EC73-4D3E-AF14-6A4D1B25AD98}" name="Filmas _x000a_(Movie)" totalsRowLabel="Total (27)" dataDxfId="27" totalsRowDxfId="26"/>
    <tableColumn id="4" xr3:uid="{AC1774D9-C998-493C-9214-D3855302C075}" name="Pajamos _x000a_(GBO)" totalsRowFunction="sum" dataDxfId="25" totalsRowDxfId="24"/>
    <tableColumn id="5" xr3:uid="{038868BC-4691-4D01-B18D-0B278FCF88EB}" name="Pajamos _x000a_praeita sav._x000a_(GBO LW)" totalsRowLabel="517 645 €" dataDxfId="23" totalsRowDxfId="22"/>
    <tableColumn id="6" xr3:uid="{A547186D-D9E7-4C5E-83E1-47627A88CAFD}" name="Pakitimas_x000a_(Change)" totalsRowFunction="custom" dataDxfId="21" totalsRowDxfId="20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19" totalsRowDxfId="18"/>
    <tableColumn id="8" xr3:uid="{6641E0D1-D541-4161-B39A-8490C524C46C}" name="Seansų sk. _x000a_(Show count)" dataDxfId="17" totalsRowDxfId="16"/>
    <tableColumn id="9" xr3:uid="{C3F1A563-69F7-406F-8C0E-3BA8C22E2EB4}" name="Lankomumo vid._x000a_(Average ADM)" dataDxfId="15" totalsRowDxfId="14">
      <calculatedColumnFormula>G3/H3</calculatedColumnFormula>
    </tableColumn>
    <tableColumn id="10" xr3:uid="{8F7FC5A9-B58C-4321-B375-E2FB98475256}" name="Kopijų sk. _x000a_(DCO count)" dataDxfId="13" totalsRowDxfId="12"/>
    <tableColumn id="11" xr3:uid="{44F686BB-254B-4032-ACFE-06A420E53C7E}" name="Rodymo savaitė_x000a_(Week on screen)" dataDxfId="11" totalsRowDxfId="10"/>
    <tableColumn id="12" xr3:uid="{919BD2B1-9852-4FFF-9776-5EDE8E95F32A}" name="Bendros pajamos _x000a_(Total GBO)" dataDxfId="9" totalsRowDxfId="8"/>
    <tableColumn id="13" xr3:uid="{CE7E037B-06C4-4AEC-9C64-B2C8B637613D}" name="Bendras žiūrovų sk._x000a_(Total ADM)" dataDxfId="7" totalsRowDxfId="6"/>
    <tableColumn id="14" xr3:uid="{77E06264-A687-4090-A06B-38818F2B10C7}" name="Premjeros data _x000a_(Release date)" dataDxfId="5" totalsRowDxfId="4"/>
    <tableColumn id="15" xr3:uid="{80F350A9-90E9-40D8-994C-A011E5639C6D}" name="Platintojas _x000a_(Distributor)" totalsRowLabel=" " dataDxfId="3" totalsRowDxfId="2"/>
    <tableColumn id="16" xr3:uid="{CA216B16-3920-44E7-8926-22104DAA0BD2}" name="Column1" dataDxfId="1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C65EF14-9E1F-4104-A108-4A5CB86FCF5C}" name="Table13245678910111213141517161819202122232426252728302931323334363537383456789101112141315161718" displayName="Table13245678910111213141517161819202122232426252728302931323334363537383456789101112141315161718" ref="A2:P41" totalsRowCount="1" headerRowDxfId="598" dataDxfId="596" headerRowBorderDxfId="597">
  <sortState xmlns:xlrd2="http://schemas.microsoft.com/office/spreadsheetml/2017/richdata2" ref="A3:P40">
    <sortCondition descending="1" ref="D3:D40"/>
  </sortState>
  <tableColumns count="16">
    <tableColumn id="1" xr3:uid="{EB8A151A-2598-4476-82C4-77FD45237092}" name="#" dataDxfId="595" totalsRowDxfId="594"/>
    <tableColumn id="2" xr3:uid="{E4A0E04C-4F55-41F8-A4D1-76CA310954DE}" name="#_x000a_LW" dataDxfId="593" totalsRowDxfId="592"/>
    <tableColumn id="3" xr3:uid="{3049E0FA-8DA1-48A0-A518-90DE60763F54}" name="Filmas _x000a_(Movie)" totalsRowLabel="Total (38)" dataDxfId="591" totalsRowDxfId="590"/>
    <tableColumn id="4" xr3:uid="{4C843970-47C5-40D0-BA3C-C52FE7FA56F0}" name="Pajamos _x000a_(GBO)" totalsRowFunction="sum" dataDxfId="589" totalsRowDxfId="588"/>
    <tableColumn id="5" xr3:uid="{593C9D06-1D06-4AEB-972B-0D8026C98907}" name="Pajamos _x000a_praeita sav._x000a_(GBO LW)" totalsRowLabel="244 169 €" dataDxfId="587" totalsRowDxfId="586"/>
    <tableColumn id="6" xr3:uid="{7E3A960C-3B32-494B-B2FD-FFC79D6E28F3}" name="Pakitimas_x000a_(Change)" totalsRowFunction="custom" dataDxfId="585" totalsRowDxfId="584">
      <calculatedColumnFormula>(D3-E3)/E3</calculatedColumnFormula>
      <totalsRowFormula>(D41-E41)/E41</totalsRowFormula>
    </tableColumn>
    <tableColumn id="7" xr3:uid="{56172424-D26F-46E9-9D40-63A19EF37850}" name="Žiūrovų sk. _x000a_(ADM)" totalsRowFunction="sum" dataDxfId="583" totalsRowDxfId="582"/>
    <tableColumn id="8" xr3:uid="{D3947AA1-B907-4AA2-BDA7-515129EED926}" name="Seansų sk. _x000a_(Show count)" dataDxfId="581" totalsRowDxfId="580"/>
    <tableColumn id="9" xr3:uid="{E078DB72-2F47-4731-B6B8-EDF81DB2585F}" name="Lankomumo vid._x000a_(Average ADM)" dataDxfId="579" totalsRowDxfId="578">
      <calculatedColumnFormula>G3/H3</calculatedColumnFormula>
    </tableColumn>
    <tableColumn id="10" xr3:uid="{38E2E222-4C01-43F0-8480-165FA6322B53}" name="Kopijų sk. _x000a_(DCO count)" dataDxfId="577" totalsRowDxfId="576"/>
    <tableColumn id="11" xr3:uid="{31AB9141-D96E-4D7F-9BAD-F9726D36D0EB}" name="Rodymo savaitė_x000a_(Week on screen)" dataDxfId="575" totalsRowDxfId="574"/>
    <tableColumn id="12" xr3:uid="{8FCE1026-747F-4679-BA4C-52FE55CDC079}" name="Bendros pajamos _x000a_(Total GBO)" dataDxfId="573" totalsRowDxfId="572"/>
    <tableColumn id="13" xr3:uid="{6B106AB8-EDE6-4B4E-83FD-EBFF973F911F}" name="Bendras žiūrovų sk._x000a_(Total ADM)" dataDxfId="571" totalsRowDxfId="570"/>
    <tableColumn id="14" xr3:uid="{260584E3-0C9A-416F-BD94-9D935DBFC08B}" name="Premjeros data _x000a_(Release date)" dataDxfId="569" totalsRowDxfId="568"/>
    <tableColumn id="15" xr3:uid="{F58EC1D9-F209-496C-9E2A-104FFF3652AE}" name="Platintojas _x000a_(Distributor)" totalsRowLabel=" " dataDxfId="567" totalsRowDxfId="566"/>
    <tableColumn id="16" xr3:uid="{0B22E8C3-EDDC-49A9-9746-58C034679C20}" name="Column1" dataDxfId="565" totalsRowDxfId="564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5600771-8E18-4B93-A57D-48C25C4304F6}" name="Table132456789101112131415171618192021222324262527283029313233343635373834567891011121413151617" displayName="Table132456789101112131415171618192021222324262527283029313233343635373834567891011121413151617" ref="A2:P44" totalsRowCount="1" headerRowDxfId="563" dataDxfId="561" headerRowBorderDxfId="562">
  <sortState xmlns:xlrd2="http://schemas.microsoft.com/office/spreadsheetml/2017/richdata2" ref="A3:P43">
    <sortCondition descending="1" ref="D3:D43"/>
  </sortState>
  <tableColumns count="16">
    <tableColumn id="1" xr3:uid="{8BDB311F-8F03-4A7D-B46C-A94A34F9310D}" name="#" dataDxfId="560" totalsRowDxfId="559"/>
    <tableColumn id="2" xr3:uid="{6AD73A51-AA1F-46F0-8A6F-F9AB343C3B6C}" name="#_x000a_LW" dataDxfId="558" totalsRowDxfId="557"/>
    <tableColumn id="3" xr3:uid="{B128275B-1A40-4BB7-B3C0-D7815068D5BE}" name="Filmas _x000a_(Movie)" totalsRowLabel="Total (41)" dataDxfId="556" totalsRowDxfId="555"/>
    <tableColumn id="4" xr3:uid="{CEC0AC5F-3257-4317-8889-A4FF89158E39}" name="Pajamos _x000a_(GBO)" totalsRowFunction="sum" dataDxfId="554" totalsRowDxfId="553"/>
    <tableColumn id="5" xr3:uid="{CE2A6F3F-58EF-4F6F-B0AE-64C5D737616E}" name="Pajamos _x000a_praeita sav._x000a_(GBO LW)" totalsRowLabel="227 799 €" dataDxfId="552" totalsRowDxfId="551"/>
    <tableColumn id="6" xr3:uid="{A167CF69-4151-4377-AEF9-FD7F3C13F88C}" name="Pakitimas_x000a_(Change)" totalsRowFunction="custom" dataDxfId="550" totalsRowDxfId="549">
      <calculatedColumnFormula>(D3-E3)/E3</calculatedColumnFormula>
      <totalsRowFormula>(D44-E44)/E44</totalsRowFormula>
    </tableColumn>
    <tableColumn id="7" xr3:uid="{6F9C1DBB-FDEF-4A93-9DB1-B9FBC115FAE0}" name="Žiūrovų sk. _x000a_(ADM)" totalsRowFunction="sum" dataDxfId="548" totalsRowDxfId="547"/>
    <tableColumn id="8" xr3:uid="{A05C4C4A-D90F-46D7-8EC3-4469A2C0E362}" name="Seansų sk. _x000a_(Show count)" dataDxfId="546" totalsRowDxfId="545"/>
    <tableColumn id="9" xr3:uid="{CDAE33FF-D672-4792-B46A-1060DBFFBE31}" name="Lankomumo vid._x000a_(Average ADM)" dataDxfId="544" totalsRowDxfId="543">
      <calculatedColumnFormula>G3/H3</calculatedColumnFormula>
    </tableColumn>
    <tableColumn id="10" xr3:uid="{2294FDEC-8E0D-488C-8501-72FAB1A4637D}" name="Kopijų sk. _x000a_(DCO count)" dataDxfId="542" totalsRowDxfId="541"/>
    <tableColumn id="11" xr3:uid="{5725B215-F9BF-45AA-8ECA-F6A648CC23E0}" name="Rodymo savaitė_x000a_(Week on screen)" dataDxfId="540" totalsRowDxfId="539"/>
    <tableColumn id="12" xr3:uid="{2C758852-E104-433C-8A60-C390718579CD}" name="Bendros pajamos _x000a_(Total GBO)" dataDxfId="538" totalsRowDxfId="537"/>
    <tableColumn id="13" xr3:uid="{DB44E5E5-4E05-4534-BE9C-E81F1074CA6F}" name="Bendras žiūrovų sk._x000a_(Total ADM)" dataDxfId="536" totalsRowDxfId="535"/>
    <tableColumn id="14" xr3:uid="{2DA1C1D9-E273-43EB-9CE4-213CFA5AD79F}" name="Premjeros data _x000a_(Release date)" dataDxfId="534" totalsRowDxfId="533"/>
    <tableColumn id="15" xr3:uid="{EA6CA942-1644-43DC-8789-AC393DFCBE7B}" name="Platintojas _x000a_(Distributor)" totalsRowLabel=" " dataDxfId="532" totalsRowDxfId="531"/>
    <tableColumn id="16" xr3:uid="{214CA45C-37CE-4160-9BE7-88324B10FB8B}" name="Column1" dataDxfId="530" totalsRowDxfId="529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D213663-9B7B-49E9-BE63-FDEF68A7EF41}" name="Table1324567891011121314151716181920212223242625272830293132333436353738345678910111214131516" displayName="Table1324567891011121314151716181920212223242625272830293132333436353738345678910111214131516" ref="A2:P38" totalsRowCount="1" headerRowDxfId="528" dataDxfId="526" headerRowBorderDxfId="527">
  <sortState xmlns:xlrd2="http://schemas.microsoft.com/office/spreadsheetml/2017/richdata2" ref="A3:P37">
    <sortCondition descending="1" ref="D3:D37"/>
  </sortState>
  <tableColumns count="16">
    <tableColumn id="1" xr3:uid="{39E11A28-16FC-494F-8A2F-CFCF352C2C37}" name="#" dataDxfId="525" totalsRowDxfId="524"/>
    <tableColumn id="2" xr3:uid="{D0F36879-6FE7-4C54-AEE6-17595DC93BA7}" name="#_x000a_LW" dataDxfId="523" totalsRowDxfId="522"/>
    <tableColumn id="3" xr3:uid="{0ACE7FC4-1A1D-4DCB-B3EF-3D872620EC81}" name="Filmas _x000a_(Movie)" totalsRowLabel="Total (35)" dataDxfId="521" totalsRowDxfId="520"/>
    <tableColumn id="4" xr3:uid="{0187B87B-6902-4CB2-B58A-6CFD7C64BD9C}" name="Pajamos _x000a_(GBO)" totalsRowFunction="sum" dataDxfId="519" totalsRowDxfId="518"/>
    <tableColumn id="5" xr3:uid="{CA951BB4-7E18-4F01-8E71-A2D6E9D5D6DB}" name="Pajamos _x000a_praeita sav._x000a_(GBO LW)" totalsRowLabel="261 171 €" dataDxfId="517" totalsRowDxfId="516"/>
    <tableColumn id="6" xr3:uid="{943C264B-1E72-4780-98AA-446D910D54DD}" name="Pakitimas_x000a_(Change)" totalsRowFunction="custom" dataDxfId="515" totalsRowDxfId="514">
      <calculatedColumnFormula>(D3-E3)/E3</calculatedColumnFormula>
      <totalsRowFormula>(D38-E38)/E38</totalsRowFormula>
    </tableColumn>
    <tableColumn id="7" xr3:uid="{A6D142DB-3520-4434-ABEF-6CD42923F3CC}" name="Žiūrovų sk. _x000a_(ADM)" totalsRowFunction="sum" dataDxfId="513" totalsRowDxfId="512"/>
    <tableColumn id="8" xr3:uid="{6F5043CD-156C-4555-8CAD-D9593A584989}" name="Seansų sk. _x000a_(Show count)" dataDxfId="511" totalsRowDxfId="510"/>
    <tableColumn id="9" xr3:uid="{C5692E5D-C3B0-4C4C-8B77-3BCB584C8AFE}" name="Lankomumo vid._x000a_(Average ADM)" dataDxfId="509" totalsRowDxfId="508">
      <calculatedColumnFormula>G3/H3</calculatedColumnFormula>
    </tableColumn>
    <tableColumn id="10" xr3:uid="{969D5AE4-CD38-40E1-8DA4-E51A4BF04B9B}" name="Kopijų sk. _x000a_(DCO count)" dataDxfId="507" totalsRowDxfId="506"/>
    <tableColumn id="11" xr3:uid="{7EA4A6A1-3C18-4048-9D4E-54B229923256}" name="Rodymo savaitė_x000a_(Week on screen)" dataDxfId="505" totalsRowDxfId="504"/>
    <tableColumn id="12" xr3:uid="{4BF5B7A7-07C7-485E-8258-87FFE6F486E5}" name="Bendros pajamos _x000a_(Total GBO)" dataDxfId="503" totalsRowDxfId="502"/>
    <tableColumn id="13" xr3:uid="{85B06903-0C50-48A5-B8D7-008BBA9A285C}" name="Bendras žiūrovų sk._x000a_(Total ADM)" dataDxfId="501" totalsRowDxfId="500"/>
    <tableColumn id="14" xr3:uid="{0C4BB7FE-9E6E-468B-9C8D-23EDFF597830}" name="Premjeros data _x000a_(Release date)" dataDxfId="499" totalsRowDxfId="498"/>
    <tableColumn id="15" xr3:uid="{BDB6207C-A428-4B80-9017-AA9614939245}" name="Platintojas _x000a_(Distributor)" totalsRowLabel=" " dataDxfId="497" totalsRowDxfId="496"/>
    <tableColumn id="16" xr3:uid="{7B7019F9-F278-4814-B987-F1A36F266CF1}" name="Column1" dataDxfId="495" totalsRowDxfId="494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BD8BE91-AE23-43DB-9A2B-21A8107FB07C}" name="Table13245678910111213141517161819202122232426252728302931323334363537383456789101112141315" displayName="Table13245678910111213141517161819202122232426252728302931323334363537383456789101112141315" ref="A2:P50" totalsRowCount="1" headerRowDxfId="493" dataDxfId="491" totalsRowDxfId="490" headerRowBorderDxfId="492">
  <sortState xmlns:xlrd2="http://schemas.microsoft.com/office/spreadsheetml/2017/richdata2" ref="A3:P49">
    <sortCondition descending="1" ref="D3:D49"/>
  </sortState>
  <tableColumns count="16">
    <tableColumn id="1" xr3:uid="{00891735-FA48-4528-BA4E-85CF62F2A213}" name="#" dataDxfId="489" totalsRowDxfId="488"/>
    <tableColumn id="2" xr3:uid="{ED56880A-5A38-497D-9D3B-90BF672FE09D}" name="#_x000a_LW" dataDxfId="487" totalsRowDxfId="486"/>
    <tableColumn id="3" xr3:uid="{C714FFFE-0E2E-49E1-A24A-3F9D1F857514}" name="Filmas _x000a_(Movie)" totalsRowLabel="Total (46)" dataDxfId="485" totalsRowDxfId="484"/>
    <tableColumn id="4" xr3:uid="{19E81B5A-1959-4961-9CB6-F02052AF1E7B}" name="Pajamos _x000a_(GBO)" totalsRowFunction="sum" dataDxfId="483" totalsRowDxfId="482"/>
    <tableColumn id="5" xr3:uid="{578F6BEC-55D1-4D92-B9B8-4BDB182F4B48}" name="Pajamos _x000a_praeita sav._x000a_(GBO LW)" totalsRowLabel="118 559 €" dataDxfId="481" totalsRowDxfId="480"/>
    <tableColumn id="6" xr3:uid="{ED622D8C-A38E-4AC8-BA61-6253B093204E}" name="Pakitimas_x000a_(Change)" totalsRowFunction="custom" dataDxfId="479" totalsRowDxfId="478">
      <calculatedColumnFormula>(D3-E3)/E3</calculatedColumnFormula>
      <totalsRowFormula>(D50-E50)/E50</totalsRowFormula>
    </tableColumn>
    <tableColumn id="7" xr3:uid="{CE99CE06-BEAA-420A-A8DE-B054AB0D0BD9}" name="Žiūrovų sk. _x000a_(ADM)" totalsRowFunction="sum" dataDxfId="477" totalsRowDxfId="476"/>
    <tableColumn id="8" xr3:uid="{5146E2C3-2A69-43F9-8410-1989658A7664}" name="Seansų sk. _x000a_(Show count)" dataDxfId="475" totalsRowDxfId="474"/>
    <tableColumn id="9" xr3:uid="{9D1CCBFD-4216-4709-A180-5B7B51F8DDB3}" name="Lankomumo vid._x000a_(Average ADM)" dataDxfId="473" totalsRowDxfId="472">
      <calculatedColumnFormula>G3/H3</calculatedColumnFormula>
    </tableColumn>
    <tableColumn id="10" xr3:uid="{737ADFB2-6198-42F1-9BCA-E8C5C03C5A77}" name="Kopijų sk. _x000a_(DCO count)" dataDxfId="471" totalsRowDxfId="470"/>
    <tableColumn id="11" xr3:uid="{E3214869-4C75-4ED8-BAF7-27540ED8A44A}" name="Rodymo savaitė_x000a_(Week on screen)" dataDxfId="469" totalsRowDxfId="468"/>
    <tableColumn id="12" xr3:uid="{DC99B0A8-DF03-40F2-B632-EDC833520C8C}" name="Bendros pajamos _x000a_(Total GBO)" dataDxfId="467" totalsRowDxfId="466"/>
    <tableColumn id="13" xr3:uid="{172B80F4-6A6D-45B2-8024-FD5546A60729}" name="Bendras žiūrovų sk._x000a_(Total ADM)" dataDxfId="465" totalsRowDxfId="464"/>
    <tableColumn id="14" xr3:uid="{DCA71B02-FDA5-4E14-BF99-6B68D24DE123}" name="Premjeros data _x000a_(Release date)" dataDxfId="463" totalsRowDxfId="462"/>
    <tableColumn id="15" xr3:uid="{968671AC-53FF-4526-87AC-A8BEEF45BBDC}" name="Platintojas _x000a_(Distributor)" totalsRowLabel=" " dataDxfId="461" totalsRowDxfId="460"/>
    <tableColumn id="16" xr3:uid="{E504107B-8EE6-4E26-A9BA-5EFF85927B03}" name="Column1" dataDxfId="459" totalsRowDxfId="458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8A46DB4-0DBD-4052-8816-8D4B0899E8B2}" name="Table132456789101112131415171618192021222324262527283029313233343635373834567891011121413" displayName="Table132456789101112131415171618192021222324262527283029313233343635373834567891011121413" ref="A2:P46" totalsRowCount="1" headerRowDxfId="457" dataDxfId="455" totalsRowDxfId="454" headerRowBorderDxfId="456">
  <sortState xmlns:xlrd2="http://schemas.microsoft.com/office/spreadsheetml/2017/richdata2" ref="A3:P45">
    <sortCondition descending="1" ref="D3:D45"/>
  </sortState>
  <tableColumns count="16">
    <tableColumn id="1" xr3:uid="{F929FD29-5C8D-4219-B3BA-040FF0851247}" name="#" dataDxfId="453" totalsRowDxfId="452"/>
    <tableColumn id="2" xr3:uid="{5DE6D51A-1242-44BE-A195-497866C90A23}" name="#_x000a_LW" dataDxfId="451" totalsRowDxfId="450"/>
    <tableColumn id="3" xr3:uid="{967AEF7E-DEED-46DD-A933-5116F3A85A0C}" name="Filmas _x000a_(Movie)" totalsRowLabel="Total (43)" dataDxfId="449" totalsRowDxfId="448"/>
    <tableColumn id="4" xr3:uid="{91E70B26-63A5-4C30-9B9D-B6E4DD56A6C1}" name="Pajamos _x000a_(GBO)" totalsRowFunction="sum" dataDxfId="447" totalsRowDxfId="446"/>
    <tableColumn id="5" xr3:uid="{0F07F102-B39D-496B-8B72-571212D1C782}" name="Pajamos _x000a_praeita sav._x000a_(GBO LW)" totalsRowLabel="224 802 €" dataDxfId="445" totalsRowDxfId="444"/>
    <tableColumn id="6" xr3:uid="{2BCEC177-BA49-4ABF-9F19-86B5E3976712}" name="Pakitimas_x000a_(Change)" totalsRowFunction="custom" dataDxfId="443" totalsRowDxfId="442">
      <calculatedColumnFormula>(D3-E3)/E3</calculatedColumnFormula>
      <totalsRowFormula>(D46-E46)/E46</totalsRowFormula>
    </tableColumn>
    <tableColumn id="7" xr3:uid="{3E8AF325-95DC-4DB9-A7DD-5FE4341176C1}" name="Žiūrovų sk. _x000a_(ADM)" totalsRowFunction="sum" dataDxfId="441" totalsRowDxfId="440"/>
    <tableColumn id="8" xr3:uid="{22A36EB7-16AC-4C23-BF0E-6E81E0E915A2}" name="Seansų sk. _x000a_(Show count)" dataDxfId="439" totalsRowDxfId="438"/>
    <tableColumn id="9" xr3:uid="{D4E33969-11ED-41B5-9B98-8CACCDBE5535}" name="Lankomumo vid._x000a_(Average ADM)" dataDxfId="437" totalsRowDxfId="436">
      <calculatedColumnFormula>G3/H3</calculatedColumnFormula>
    </tableColumn>
    <tableColumn id="10" xr3:uid="{4C04D4C7-570D-4872-8E97-206D4BC377A5}" name="Kopijų sk. _x000a_(DCO count)" dataDxfId="435" totalsRowDxfId="434"/>
    <tableColumn id="11" xr3:uid="{13C14A6B-CCC6-4566-9557-0FD22EA3773A}" name="Rodymo savaitė_x000a_(Week on screen)" dataDxfId="433" totalsRowDxfId="432"/>
    <tableColumn id="12" xr3:uid="{C69A2F19-E6F0-4985-BD2D-E2DEEC237D83}" name="Bendros pajamos _x000a_(Total GBO)" dataDxfId="431" totalsRowDxfId="430"/>
    <tableColumn id="13" xr3:uid="{00F98789-AD58-4745-ABCC-92A1468D6751}" name="Bendras žiūrovų sk._x000a_(Total ADM)" dataDxfId="429" totalsRowDxfId="428"/>
    <tableColumn id="14" xr3:uid="{4F2DA61E-750B-4DB7-A890-7C028EA7DD16}" name="Premjeros data _x000a_(Release date)" dataDxfId="427" totalsRowDxfId="426"/>
    <tableColumn id="15" xr3:uid="{F48D7CD1-9AB9-47A7-B671-AB6BC3C29854}" name="Platintojas _x000a_(Distributor)" totalsRowLabel=" " dataDxfId="425" totalsRowDxfId="424"/>
    <tableColumn id="16" xr3:uid="{BACD5D8D-F761-437B-8693-54B3BB27F3DA}" name="Column1" dataDxfId="423" totalsRowDxfId="422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34FB526-27A8-42CF-9586-71A08BACC7F5}" name="Table1324567891011121314151716181920212223242625272830293132333436353738345678910111214" displayName="Table1324567891011121314151716181920212223242625272830293132333436353738345678910111214" ref="A2:P28" totalsRowCount="1" headerRowDxfId="421" dataDxfId="419" totalsRowDxfId="418" headerRowBorderDxfId="420">
  <sortState xmlns:xlrd2="http://schemas.microsoft.com/office/spreadsheetml/2017/richdata2" ref="A3:P27">
    <sortCondition descending="1" ref="D3:D27"/>
  </sortState>
  <tableColumns count="16">
    <tableColumn id="1" xr3:uid="{9BFAB810-2B58-4038-944E-4206DDB14B01}" name="#" dataDxfId="417" totalsRowDxfId="416"/>
    <tableColumn id="2" xr3:uid="{4B556A57-C7EB-4739-BD66-B483C4A46A9F}" name="#_x000a_LW" dataDxfId="415" totalsRowDxfId="414"/>
    <tableColumn id="3" xr3:uid="{5B5711A6-7418-4FC5-9385-1D6550072194}" name="Filmas _x000a_(Movie)" totalsRowLabel="Total (24)" dataDxfId="413" totalsRowDxfId="412"/>
    <tableColumn id="4" xr3:uid="{5CCB0202-BCA5-4030-B7E0-9E839C93FF9F}" name="Pajamos _x000a_(GBO)" totalsRowFunction="sum" dataDxfId="411" totalsRowDxfId="410"/>
    <tableColumn id="5" xr3:uid="{0E0982AF-6891-41AF-97C1-2D2024D01017}" name="Pajamos _x000a_praeita sav._x000a_(GBO LW)" totalsRowLabel="258 067 €" dataDxfId="409" totalsRowDxfId="408"/>
    <tableColumn id="6" xr3:uid="{36B3FD07-D90A-4067-9F8E-F7E6E6CD5EBB}" name="Pakitimas_x000a_(Change)" totalsRowFunction="custom" dataDxfId="407" totalsRowDxfId="406">
      <calculatedColumnFormula>(D3-E3)/E3</calculatedColumnFormula>
      <totalsRowFormula>(D28-E28)/E28</totalsRowFormula>
    </tableColumn>
    <tableColumn id="7" xr3:uid="{952F72FD-BDA9-4ECC-B3A8-49CBED4920AD}" name="Žiūrovų sk. _x000a_(ADM)" totalsRowFunction="sum" dataDxfId="405" totalsRowDxfId="404"/>
    <tableColumn id="8" xr3:uid="{1737ACA8-FBAE-4763-A754-095C41ABF79C}" name="Seansų sk. _x000a_(Show count)" dataDxfId="403" totalsRowDxfId="402"/>
    <tableColumn id="9" xr3:uid="{186A2B52-CEC1-41D2-99F8-A94117BBD7DF}" name="Lankomumo vid._x000a_(Average ADM)" dataDxfId="401" totalsRowDxfId="400">
      <calculatedColumnFormula>G3/H3</calculatedColumnFormula>
    </tableColumn>
    <tableColumn id="10" xr3:uid="{78709E39-BC52-4BAD-9FF2-D25E557E7FC6}" name="Kopijų sk. _x000a_(DCO count)" totalsRowLabel=" " dataDxfId="399" totalsRowDxfId="398"/>
    <tableColumn id="11" xr3:uid="{355FD1F4-B03E-4A68-9D8F-A76EA387CFD5}" name="Rodymo savaitė_x000a_(Week on screen)" dataDxfId="397" totalsRowDxfId="396"/>
    <tableColumn id="12" xr3:uid="{8721732A-DBF4-4FD7-9CF3-66A49BD0A0A3}" name="Bendros pajamos _x000a_(Total GBO)" dataDxfId="395" totalsRowDxfId="394"/>
    <tableColumn id="13" xr3:uid="{86002133-61F6-4876-9658-0B57105FC580}" name="Bendras žiūrovų sk._x000a_(Total ADM)" dataDxfId="393" totalsRowDxfId="392"/>
    <tableColumn id="14" xr3:uid="{CD02D8E7-AE44-41F6-A00A-4861852B6D48}" name="Premjeros data _x000a_(Release date)" dataDxfId="391" totalsRowDxfId="390"/>
    <tableColumn id="15" xr3:uid="{3A76CF6B-6C74-4B4B-A163-E89CB0CBDC2A}" name="Platintojas _x000a_(Distributor)" totalsRowLabel=" " dataDxfId="389" totalsRowDxfId="388"/>
    <tableColumn id="16" xr3:uid="{6CA9E459-1457-4868-B79E-8BB63046326F}" name="Column1" dataDxfId="387" totalsRowDxfId="386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223396D-26CD-4120-A03A-377CB4BC8493}" name="Table13245678910111213141517161819202122232426252728302931323334363537383456789101112" displayName="Table13245678910111213141517161819202122232426252728302931323334363537383456789101112" ref="A2:P31" totalsRowCount="1" headerRowDxfId="385" dataDxfId="383" totalsRowDxfId="382" headerRowBorderDxfId="384">
  <sortState xmlns:xlrd2="http://schemas.microsoft.com/office/spreadsheetml/2017/richdata2" ref="A3:P30">
    <sortCondition descending="1" ref="D3:D30"/>
  </sortState>
  <tableColumns count="16">
    <tableColumn id="1" xr3:uid="{D447F71F-0E52-491A-8B94-0933C09ACC38}" name="#" dataDxfId="381" totalsRowDxfId="380"/>
    <tableColumn id="2" xr3:uid="{C8462550-B152-45E7-929A-D2D7EED05001}" name="#_x000a_LW" dataDxfId="379" totalsRowDxfId="378"/>
    <tableColumn id="3" xr3:uid="{868E35E2-09A7-4196-B13A-3D48D64F52CF}" name="Filmas _x000a_(Movie)" totalsRowLabel="Total (28)" dataDxfId="377" totalsRowDxfId="376"/>
    <tableColumn id="4" xr3:uid="{87B2E734-3E6F-4375-9A90-6B6F6C8020AC}" name="Pajamos _x000a_(GBO)" totalsRowFunction="sum" dataDxfId="375" totalsRowDxfId="374"/>
    <tableColumn id="5" xr3:uid="{F2AB2755-AF3C-40AB-A559-B98B0D2C0D09}" name="Pajamos _x000a_praeita sav._x000a_(GBO LW)" totalsRowFunction="custom" dataDxfId="373" totalsRowDxfId="372">
      <totalsRowFormula>SUBTOTAL(109,Table132456789101112131415171618192021222324262527283029313233343635373834567891011[Pajamos 
(GBO)])</totalsRowFormula>
    </tableColumn>
    <tableColumn id="6" xr3:uid="{45A46D24-978C-47B7-814F-690E6AF84382}" name="Pakitimas_x000a_(Change)" totalsRowFunction="custom" dataDxfId="371" totalsRowDxfId="370">
      <calculatedColumnFormula>(D3-E3)/E3</calculatedColumnFormula>
      <totalsRowFormula>(D31-E31)/E31</totalsRowFormula>
    </tableColumn>
    <tableColumn id="7" xr3:uid="{D24165CD-FFB7-41E6-807A-9152BADAEAFC}" name="Žiūrovų sk. _x000a_(ADM)" totalsRowFunction="sum" dataDxfId="369" totalsRowDxfId="368"/>
    <tableColumn id="8" xr3:uid="{7FC1F314-762C-4B36-AA57-59EEF90E26F0}" name="Seansų sk. _x000a_(Show count)" dataDxfId="367" totalsRowDxfId="366"/>
    <tableColumn id="9" xr3:uid="{8B752C15-6436-4A09-86CF-0CCDE29FC040}" name="Lankomumo vid._x000a_(Average ADM)" dataDxfId="365" totalsRowDxfId="364">
      <calculatedColumnFormula>G3/H3</calculatedColumnFormula>
    </tableColumn>
    <tableColumn id="10" xr3:uid="{167D7D29-2E24-4B8E-B629-260160CEF239}" name="Kopijų sk. _x000a_(DCO count)" dataDxfId="363" totalsRowDxfId="362"/>
    <tableColumn id="11" xr3:uid="{F2FD1325-9922-431B-91FC-0C5442E991F5}" name="Rodymo savaitė_x000a_(Week on screen)" dataDxfId="361" totalsRowDxfId="360"/>
    <tableColumn id="12" xr3:uid="{D2F7DCE8-7E45-403C-93CF-6292129D48A7}" name="Bendros pajamos _x000a_(Total GBO)" dataDxfId="359" totalsRowDxfId="358"/>
    <tableColumn id="13" xr3:uid="{67049D3E-6EFF-403A-B463-D9094A826FB6}" name="Bendras žiūrovų sk._x000a_(Total ADM)" dataDxfId="357" totalsRowDxfId="356"/>
    <tableColumn id="14" xr3:uid="{1275A2CF-4824-429E-9F35-A935F9185816}" name="Premjeros data _x000a_(Release date)" dataDxfId="355" totalsRowDxfId="354"/>
    <tableColumn id="15" xr3:uid="{DEAA39E0-C262-4052-884A-81BFFB882B8C}" name="Platintojas _x000a_(Distributor)" totalsRowLabel=" " dataDxfId="353" totalsRowDxfId="352"/>
    <tableColumn id="16" xr3:uid="{C04E7FE6-3F02-4375-B5BE-D5BB273F95FF}" name="Column1" dataDxfId="351" totalsRowDxfId="350"/>
  </tableColumns>
  <tableStyleInfo name="TableStyleLight1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5FA0C54-44AF-4847-B7EC-664B22867880}" name="Table132456789101112131415171618192021222324262527283029313233343635373834567891011" displayName="Table132456789101112131415171618192021222324262527283029313233343635373834567891011" ref="A2:P38" totalsRowCount="1" headerRowDxfId="349" dataDxfId="347" totalsRowDxfId="346" headerRowBorderDxfId="348">
  <sortState xmlns:xlrd2="http://schemas.microsoft.com/office/spreadsheetml/2017/richdata2" ref="A3:P37">
    <sortCondition descending="1" ref="D3:D37"/>
  </sortState>
  <tableColumns count="16">
    <tableColumn id="1" xr3:uid="{272421D2-7B43-477F-A47F-E5CA3921EF5F}" name="#" totalsRowDxfId="345"/>
    <tableColumn id="2" xr3:uid="{62BE0865-EE64-43FA-A4B0-7BCE04744C2D}" name="#_x000a_LW" dataDxfId="344" totalsRowDxfId="343"/>
    <tableColumn id="3" xr3:uid="{D4D82617-821C-4151-A302-8EF71AAF1858}" name="Filmas _x000a_(Movie)" totalsRowLabel="Total (35)" dataDxfId="342" totalsRowDxfId="341"/>
    <tableColumn id="4" xr3:uid="{213B74F1-E655-4345-A0BD-6E278304B257}" name="Pajamos _x000a_(GBO)" totalsRowFunction="sum" dataDxfId="340" totalsRowDxfId="339"/>
    <tableColumn id="5" xr3:uid="{D8168966-93DD-41E8-B0C7-B051F7DA83BD}" name="Pajamos _x000a_praeita sav._x000a_(GBO LW)" totalsRowLabel="414 034 €" dataDxfId="338" totalsRowDxfId="337"/>
    <tableColumn id="6" xr3:uid="{07AECCE5-6855-4DB8-9D98-E8CBD31B5255}" name="Pakitimas_x000a_(Change)" totalsRowFunction="custom" dataDxfId="336" totalsRowDxfId="335">
      <calculatedColumnFormula>(D3-E3)/E3</calculatedColumnFormula>
      <totalsRowFormula>(D38-E38)/E38</totalsRowFormula>
    </tableColumn>
    <tableColumn id="7" xr3:uid="{6CD66EEE-E511-4206-9BC7-2853776C53C7}" name="Žiūrovų sk. _x000a_(ADM)" totalsRowFunction="sum" dataDxfId="334" totalsRowDxfId="333"/>
    <tableColumn id="8" xr3:uid="{A3075468-C999-4375-8E25-DC3891D99171}" name="Seansų sk. _x000a_(Show count)" dataDxfId="332" totalsRowDxfId="331"/>
    <tableColumn id="9" xr3:uid="{0721766E-13A8-4807-892D-D79FC3F271A3}" name="Lankomumo vid._x000a_(Average ADM)" dataDxfId="330" totalsRowDxfId="329">
      <calculatedColumnFormula>G3/H3</calculatedColumnFormula>
    </tableColumn>
    <tableColumn id="10" xr3:uid="{D7142E3C-F380-4EE4-8393-BBE1360D98DC}" name="Kopijų sk. _x000a_(DCO count)" dataDxfId="328" totalsRowDxfId="327"/>
    <tableColumn id="11" xr3:uid="{56C7B508-4040-4038-B623-B96D4352BD71}" name="Rodymo savaitė_x000a_(Week on screen)" dataDxfId="326" totalsRowDxfId="325"/>
    <tableColumn id="12" xr3:uid="{C5EF8ACD-C320-4185-9AF7-5DBE3B62FCC7}" name="Bendros pajamos _x000a_(Total GBO)" dataDxfId="324" totalsRowDxfId="323"/>
    <tableColumn id="13" xr3:uid="{2704C801-8C91-4548-8EFC-C6DB8815FEA3}" name="Bendras žiūrovų sk._x000a_(Total ADM)" dataDxfId="322" totalsRowDxfId="321"/>
    <tableColumn id="14" xr3:uid="{26FA097E-2938-4CD2-A5A2-568EDB9A80E4}" name="Premjeros data _x000a_(Release date)" dataDxfId="320" totalsRowDxfId="319"/>
    <tableColumn id="15" xr3:uid="{02B8C507-1D43-4894-8455-60B035FA9995}" name="Platintojas _x000a_(Distributor)" totalsRowLabel=" " dataDxfId="318" totalsRowDxfId="317"/>
    <tableColumn id="16" xr3:uid="{4781BBE5-DAA9-426F-8D93-C9D8B0069F44}" name="Column1" dataDxfId="316" totalsRowDxfId="315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4-03-12T13:44:56.33" personId="{74CAE7C3-0A80-4AD6-B4BD-7FBA0DF8DEDC}" id="{47E03742-A575-4109-9EEB-DC7C83708477}">
    <text>Incl. Monday (11th)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E707-E65C-4B38-A789-340D5050EB69}">
  <dimension ref="A1:XFC39"/>
  <sheetViews>
    <sheetView tabSelected="1" zoomScale="60" zoomScaleNormal="60" workbookViewId="0">
      <selection activeCell="A65" sqref="A65:XFD93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0" width="20.7109375" style="88" customWidth="1"/>
    <col min="11" max="11" width="20.7109375" style="91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3" t="s">
        <v>16</v>
      </c>
      <c r="C3" s="20" t="s">
        <v>255</v>
      </c>
      <c r="D3" s="14">
        <v>17314.88</v>
      </c>
      <c r="E3" s="14" t="s">
        <v>18</v>
      </c>
      <c r="F3" s="15" t="s">
        <v>18</v>
      </c>
      <c r="G3" s="22">
        <v>2190</v>
      </c>
      <c r="H3" s="22">
        <v>135</v>
      </c>
      <c r="I3" s="16">
        <f t="shared" ref="I3:I8" si="0">G3/H3</f>
        <v>16.222222222222221</v>
      </c>
      <c r="J3" s="13">
        <v>18</v>
      </c>
      <c r="K3" s="22">
        <v>1</v>
      </c>
      <c r="L3" s="14">
        <v>25079.06</v>
      </c>
      <c r="M3" s="22">
        <v>3254</v>
      </c>
      <c r="N3" s="17">
        <v>45415</v>
      </c>
      <c r="O3" s="23" t="s">
        <v>23</v>
      </c>
      <c r="P3" s="24"/>
    </row>
    <row r="4" spans="1:16" s="19" customFormat="1" ht="25.5" customHeight="1">
      <c r="A4" s="12">
        <v>2</v>
      </c>
      <c r="B4" s="13">
        <v>1</v>
      </c>
      <c r="C4" s="20" t="s">
        <v>245</v>
      </c>
      <c r="D4" s="14">
        <v>10959.41</v>
      </c>
      <c r="E4" s="14">
        <v>27668.639999999999</v>
      </c>
      <c r="F4" s="15">
        <f>(D4-E4)/E4</f>
        <v>-0.60390499858323354</v>
      </c>
      <c r="G4" s="22">
        <v>1453</v>
      </c>
      <c r="H4" s="22">
        <v>97</v>
      </c>
      <c r="I4" s="16">
        <f t="shared" si="0"/>
        <v>14.979381443298969</v>
      </c>
      <c r="J4" s="13">
        <v>13</v>
      </c>
      <c r="K4" s="22">
        <v>2</v>
      </c>
      <c r="L4" s="14">
        <v>56097.56</v>
      </c>
      <c r="M4" s="22">
        <v>7134</v>
      </c>
      <c r="N4" s="17">
        <v>45408</v>
      </c>
      <c r="O4" s="23" t="s">
        <v>21</v>
      </c>
      <c r="P4" s="24"/>
    </row>
    <row r="5" spans="1:16" s="25" customFormat="1" ht="25.5" customHeight="1">
      <c r="A5" s="12">
        <v>3</v>
      </c>
      <c r="B5" s="13">
        <v>3</v>
      </c>
      <c r="C5" s="20" t="s">
        <v>236</v>
      </c>
      <c r="D5" s="14">
        <v>7915.41</v>
      </c>
      <c r="E5" s="14">
        <v>14003</v>
      </c>
      <c r="F5" s="15">
        <f>(D5-E5)/E5</f>
        <v>-0.43473469970720563</v>
      </c>
      <c r="G5" s="22">
        <v>1459</v>
      </c>
      <c r="H5" s="22">
        <v>120</v>
      </c>
      <c r="I5" s="16">
        <f t="shared" si="0"/>
        <v>12.158333333333333</v>
      </c>
      <c r="J5" s="13">
        <v>16</v>
      </c>
      <c r="K5" s="22">
        <v>3</v>
      </c>
      <c r="L5" s="14">
        <v>69094.84</v>
      </c>
      <c r="M5" s="22">
        <v>13024</v>
      </c>
      <c r="N5" s="17">
        <v>45401</v>
      </c>
      <c r="O5" s="23" t="s">
        <v>29</v>
      </c>
      <c r="P5" s="24"/>
    </row>
    <row r="6" spans="1:16" s="25" customFormat="1" ht="25.5" customHeight="1">
      <c r="A6" s="12">
        <v>4</v>
      </c>
      <c r="B6" s="13">
        <v>2</v>
      </c>
      <c r="C6" s="20" t="s">
        <v>173</v>
      </c>
      <c r="D6" s="14">
        <v>7630.78</v>
      </c>
      <c r="E6" s="14">
        <v>16911.47</v>
      </c>
      <c r="F6" s="15">
        <f>(D6-E6)/E6</f>
        <v>-0.54878079788451284</v>
      </c>
      <c r="G6" s="22">
        <v>1256</v>
      </c>
      <c r="H6" s="22">
        <v>129</v>
      </c>
      <c r="I6" s="16">
        <f t="shared" si="0"/>
        <v>9.7364341085271313</v>
      </c>
      <c r="J6" s="12">
        <v>16</v>
      </c>
      <c r="K6" s="22">
        <v>9</v>
      </c>
      <c r="L6" s="14">
        <v>826313.57</v>
      </c>
      <c r="M6" s="22">
        <v>142824</v>
      </c>
      <c r="N6" s="17">
        <v>45359</v>
      </c>
      <c r="O6" s="23" t="s">
        <v>21</v>
      </c>
      <c r="P6" s="24"/>
    </row>
    <row r="7" spans="1:16" s="25" customFormat="1" ht="25.5" customHeight="1">
      <c r="A7" s="12">
        <v>5</v>
      </c>
      <c r="B7" s="13">
        <v>6</v>
      </c>
      <c r="C7" s="20" t="s">
        <v>238</v>
      </c>
      <c r="D7" s="14">
        <v>4417.25</v>
      </c>
      <c r="E7" s="14">
        <v>8655.35</v>
      </c>
      <c r="F7" s="15">
        <f>(D7-E7)/E7</f>
        <v>-0.48965090955305102</v>
      </c>
      <c r="G7" s="22">
        <v>852</v>
      </c>
      <c r="H7" s="22">
        <v>87</v>
      </c>
      <c r="I7" s="16">
        <f t="shared" si="0"/>
        <v>9.7931034482758612</v>
      </c>
      <c r="J7" s="13">
        <v>17</v>
      </c>
      <c r="K7" s="22">
        <v>2</v>
      </c>
      <c r="L7" s="14">
        <v>21333.68</v>
      </c>
      <c r="M7" s="22">
        <v>4040</v>
      </c>
      <c r="N7" s="17">
        <v>45408</v>
      </c>
      <c r="O7" s="23" t="s">
        <v>31</v>
      </c>
      <c r="P7" s="24"/>
    </row>
    <row r="8" spans="1:16" s="25" customFormat="1" ht="25.5" customHeight="1">
      <c r="A8" s="12">
        <v>6</v>
      </c>
      <c r="B8" s="13">
        <v>4</v>
      </c>
      <c r="C8" s="20" t="s">
        <v>237</v>
      </c>
      <c r="D8" s="14">
        <v>4006.18</v>
      </c>
      <c r="E8" s="14">
        <v>10786.29</v>
      </c>
      <c r="F8" s="15">
        <f>(D8-E8)/E8</f>
        <v>-0.62858591786425178</v>
      </c>
      <c r="G8" s="22">
        <v>533</v>
      </c>
      <c r="H8" s="22">
        <v>49</v>
      </c>
      <c r="I8" s="13">
        <f t="shared" si="0"/>
        <v>10.877551020408163</v>
      </c>
      <c r="J8" s="13">
        <v>10</v>
      </c>
      <c r="K8" s="22">
        <v>3</v>
      </c>
      <c r="L8" s="14">
        <v>85734.84</v>
      </c>
      <c r="M8" s="22">
        <v>11612</v>
      </c>
      <c r="N8" s="17">
        <v>45401</v>
      </c>
      <c r="O8" s="23" t="s">
        <v>31</v>
      </c>
      <c r="P8" s="24"/>
    </row>
    <row r="9" spans="1:16" s="25" customFormat="1" ht="25.5" customHeight="1">
      <c r="A9" s="12">
        <v>7</v>
      </c>
      <c r="B9" s="13" t="s">
        <v>16</v>
      </c>
      <c r="C9" s="20" t="s">
        <v>254</v>
      </c>
      <c r="D9" s="14">
        <v>3039</v>
      </c>
      <c r="E9" s="15" t="s">
        <v>18</v>
      </c>
      <c r="F9" s="15" t="s">
        <v>18</v>
      </c>
      <c r="G9" s="22">
        <v>450</v>
      </c>
      <c r="H9" s="15" t="s">
        <v>18</v>
      </c>
      <c r="I9" s="15" t="s">
        <v>18</v>
      </c>
      <c r="J9" s="13">
        <v>15</v>
      </c>
      <c r="K9" s="22">
        <v>1</v>
      </c>
      <c r="L9" s="14">
        <v>3039</v>
      </c>
      <c r="M9" s="22">
        <v>450</v>
      </c>
      <c r="N9" s="17">
        <v>45415</v>
      </c>
      <c r="O9" s="23" t="s">
        <v>152</v>
      </c>
      <c r="P9" s="18"/>
    </row>
    <row r="10" spans="1:16" s="25" customFormat="1" ht="25.5" customHeight="1">
      <c r="A10" s="12">
        <v>8</v>
      </c>
      <c r="B10" s="13">
        <v>5</v>
      </c>
      <c r="C10" s="20" t="s">
        <v>231</v>
      </c>
      <c r="D10" s="14">
        <v>2894.1000000000004</v>
      </c>
      <c r="E10" s="14">
        <v>10014.52</v>
      </c>
      <c r="F10" s="15">
        <f>(D10-E10)/E10</f>
        <v>-0.7110096140404133</v>
      </c>
      <c r="G10" s="22">
        <v>449</v>
      </c>
      <c r="H10" s="15" t="s">
        <v>18</v>
      </c>
      <c r="I10" s="15" t="s">
        <v>18</v>
      </c>
      <c r="J10" s="13">
        <v>15</v>
      </c>
      <c r="K10" s="22">
        <v>4</v>
      </c>
      <c r="L10" s="14">
        <v>70953.16</v>
      </c>
      <c r="M10" s="22">
        <v>11920</v>
      </c>
      <c r="N10" s="17">
        <v>45394</v>
      </c>
      <c r="O10" s="23" t="s">
        <v>130</v>
      </c>
      <c r="P10" s="24"/>
    </row>
    <row r="11" spans="1:16" s="25" customFormat="1" ht="25.5" customHeight="1">
      <c r="A11" s="12">
        <v>9</v>
      </c>
      <c r="B11" s="13">
        <v>7</v>
      </c>
      <c r="C11" s="20" t="s">
        <v>204</v>
      </c>
      <c r="D11" s="14">
        <v>2414.7600000000002</v>
      </c>
      <c r="E11" s="14">
        <v>6193.24</v>
      </c>
      <c r="F11" s="15">
        <f>(D11-E11)/E11</f>
        <v>-0.61009746110275065</v>
      </c>
      <c r="G11" s="22">
        <v>347</v>
      </c>
      <c r="H11" s="22">
        <v>30</v>
      </c>
      <c r="I11" s="16">
        <f t="shared" ref="I11:I30" si="1">G11/H11</f>
        <v>11.566666666666666</v>
      </c>
      <c r="J11" s="13">
        <v>6</v>
      </c>
      <c r="K11" s="22">
        <v>6</v>
      </c>
      <c r="L11" s="14">
        <v>187346.38</v>
      </c>
      <c r="M11" s="22">
        <v>26618</v>
      </c>
      <c r="N11" s="17">
        <v>45380</v>
      </c>
      <c r="O11" s="23" t="s">
        <v>23</v>
      </c>
      <c r="P11" s="24"/>
    </row>
    <row r="12" spans="1:16" s="25" customFormat="1" ht="25.5" customHeight="1">
      <c r="A12" s="12">
        <v>10</v>
      </c>
      <c r="B12" s="13">
        <v>13</v>
      </c>
      <c r="C12" s="20" t="s">
        <v>250</v>
      </c>
      <c r="D12" s="14">
        <v>1408.1</v>
      </c>
      <c r="E12" s="14">
        <v>2045.3</v>
      </c>
      <c r="F12" s="15">
        <f>(D12-E12)/E12</f>
        <v>-0.31154353884515723</v>
      </c>
      <c r="G12" s="22">
        <v>230</v>
      </c>
      <c r="H12" s="22">
        <v>10</v>
      </c>
      <c r="I12" s="16">
        <f t="shared" si="1"/>
        <v>23</v>
      </c>
      <c r="J12" s="13">
        <v>4</v>
      </c>
      <c r="K12" s="22">
        <v>2</v>
      </c>
      <c r="L12" s="14">
        <v>5553.45</v>
      </c>
      <c r="M12" s="22">
        <v>877</v>
      </c>
      <c r="N12" s="17">
        <v>45408</v>
      </c>
      <c r="O12" s="23" t="s">
        <v>83</v>
      </c>
      <c r="P12" s="24"/>
    </row>
    <row r="13" spans="1:16" s="25" customFormat="1" ht="25.5" customHeight="1">
      <c r="A13" s="12">
        <v>11</v>
      </c>
      <c r="B13" s="13">
        <v>8</v>
      </c>
      <c r="C13" s="20" t="s">
        <v>232</v>
      </c>
      <c r="D13" s="14">
        <v>1322.16</v>
      </c>
      <c r="E13" s="14">
        <v>5200.12</v>
      </c>
      <c r="F13" s="15">
        <f>(D13-E13)/E13</f>
        <v>-0.74574432897702359</v>
      </c>
      <c r="G13" s="22">
        <v>190</v>
      </c>
      <c r="H13" s="22">
        <v>18</v>
      </c>
      <c r="I13" s="13">
        <f t="shared" si="1"/>
        <v>10.555555555555555</v>
      </c>
      <c r="J13" s="13">
        <v>9</v>
      </c>
      <c r="K13" s="22">
        <v>4</v>
      </c>
      <c r="L13" s="14">
        <v>72744.38</v>
      </c>
      <c r="M13" s="22">
        <v>10656</v>
      </c>
      <c r="N13" s="17">
        <v>45394</v>
      </c>
      <c r="O13" s="23" t="s">
        <v>21</v>
      </c>
      <c r="P13" s="24"/>
    </row>
    <row r="14" spans="1:16" s="25" customFormat="1" ht="25.5" customHeight="1">
      <c r="A14" s="12">
        <v>12</v>
      </c>
      <c r="B14" s="13" t="s">
        <v>16</v>
      </c>
      <c r="C14" s="20" t="s">
        <v>258</v>
      </c>
      <c r="D14" s="14">
        <v>1301.8000000000002</v>
      </c>
      <c r="E14" s="14" t="s">
        <v>18</v>
      </c>
      <c r="F14" s="15" t="s">
        <v>18</v>
      </c>
      <c r="G14" s="22">
        <v>266</v>
      </c>
      <c r="H14" s="22">
        <v>14</v>
      </c>
      <c r="I14" s="16">
        <f t="shared" si="1"/>
        <v>19</v>
      </c>
      <c r="J14" s="13">
        <v>5</v>
      </c>
      <c r="K14" s="22">
        <v>1</v>
      </c>
      <c r="L14" s="14">
        <v>1301.8000000000002</v>
      </c>
      <c r="M14" s="22">
        <v>266</v>
      </c>
      <c r="N14" s="17">
        <v>45415</v>
      </c>
      <c r="O14" s="23" t="s">
        <v>83</v>
      </c>
      <c r="P14" s="24"/>
    </row>
    <row r="15" spans="1:16" s="25" customFormat="1" ht="25.5" customHeight="1">
      <c r="A15" s="12">
        <v>13</v>
      </c>
      <c r="B15" s="13">
        <v>11</v>
      </c>
      <c r="C15" s="20" t="s">
        <v>155</v>
      </c>
      <c r="D15" s="14">
        <v>1198.94</v>
      </c>
      <c r="E15" s="14">
        <v>3650.09</v>
      </c>
      <c r="F15" s="15">
        <f t="shared" ref="F15:F25" si="2">(D15-E15)/E15</f>
        <v>-0.6715313868973094</v>
      </c>
      <c r="G15" s="22">
        <v>156</v>
      </c>
      <c r="H15" s="22">
        <v>14</v>
      </c>
      <c r="I15" s="16">
        <f t="shared" si="1"/>
        <v>11.142857142857142</v>
      </c>
      <c r="J15" s="13">
        <v>4</v>
      </c>
      <c r="K15" s="22">
        <v>10</v>
      </c>
      <c r="L15" s="14">
        <v>812740.77</v>
      </c>
      <c r="M15" s="22">
        <v>102107</v>
      </c>
      <c r="N15" s="17">
        <v>45352</v>
      </c>
      <c r="O15" s="23" t="s">
        <v>23</v>
      </c>
      <c r="P15" s="24"/>
    </row>
    <row r="16" spans="1:16" s="25" customFormat="1" ht="25.5" customHeight="1">
      <c r="A16" s="12">
        <v>14</v>
      </c>
      <c r="B16" s="13">
        <v>12</v>
      </c>
      <c r="C16" s="20" t="s">
        <v>233</v>
      </c>
      <c r="D16" s="14">
        <v>910.48</v>
      </c>
      <c r="E16" s="14">
        <v>3340.81</v>
      </c>
      <c r="F16" s="15">
        <f t="shared" si="2"/>
        <v>-0.72746729086658624</v>
      </c>
      <c r="G16" s="22">
        <v>129</v>
      </c>
      <c r="H16" s="22">
        <v>19</v>
      </c>
      <c r="I16" s="16">
        <f t="shared" si="1"/>
        <v>6.7894736842105265</v>
      </c>
      <c r="J16" s="13">
        <v>6</v>
      </c>
      <c r="K16" s="22">
        <v>4</v>
      </c>
      <c r="L16" s="14">
        <v>54284.33</v>
      </c>
      <c r="M16" s="22">
        <v>7693</v>
      </c>
      <c r="N16" s="17">
        <v>45394</v>
      </c>
      <c r="O16" s="23" t="s">
        <v>234</v>
      </c>
      <c r="P16" s="24"/>
    </row>
    <row r="17" spans="1:16" s="25" customFormat="1" ht="25.5" customHeight="1">
      <c r="A17" s="12">
        <v>15</v>
      </c>
      <c r="B17" s="13">
        <v>9</v>
      </c>
      <c r="C17" s="20" t="s">
        <v>248</v>
      </c>
      <c r="D17" s="14">
        <v>821.48</v>
      </c>
      <c r="E17" s="14">
        <v>4752.4399999999996</v>
      </c>
      <c r="F17" s="15">
        <f t="shared" si="2"/>
        <v>-0.82714563466345703</v>
      </c>
      <c r="G17" s="22">
        <v>106</v>
      </c>
      <c r="H17" s="22">
        <v>28</v>
      </c>
      <c r="I17" s="16">
        <f t="shared" si="1"/>
        <v>3.7857142857142856</v>
      </c>
      <c r="J17" s="13">
        <v>4</v>
      </c>
      <c r="K17" s="22">
        <v>2</v>
      </c>
      <c r="L17" s="14">
        <v>7905.19</v>
      </c>
      <c r="M17" s="22">
        <v>1145</v>
      </c>
      <c r="N17" s="17">
        <v>45408</v>
      </c>
      <c r="O17" s="23" t="s">
        <v>182</v>
      </c>
      <c r="P17" s="24"/>
    </row>
    <row r="18" spans="1:16" s="25" customFormat="1" ht="25.5" customHeight="1">
      <c r="A18" s="12">
        <v>16</v>
      </c>
      <c r="B18" s="13">
        <v>14</v>
      </c>
      <c r="C18" s="20" t="s">
        <v>195</v>
      </c>
      <c r="D18" s="14">
        <v>715.9</v>
      </c>
      <c r="E18" s="14">
        <v>1666.54</v>
      </c>
      <c r="F18" s="15">
        <f t="shared" si="2"/>
        <v>-0.5704273524787884</v>
      </c>
      <c r="G18" s="22">
        <v>135</v>
      </c>
      <c r="H18" s="22">
        <v>6</v>
      </c>
      <c r="I18" s="16">
        <f t="shared" si="1"/>
        <v>22.5</v>
      </c>
      <c r="J18" s="13">
        <v>4</v>
      </c>
      <c r="K18" s="22">
        <v>7</v>
      </c>
      <c r="L18" s="14">
        <v>55160.4</v>
      </c>
      <c r="M18" s="22">
        <v>8655</v>
      </c>
      <c r="N18" s="17">
        <v>45379</v>
      </c>
      <c r="O18" s="23" t="s">
        <v>38</v>
      </c>
      <c r="P18" s="24"/>
    </row>
    <row r="19" spans="1:16" s="25" customFormat="1" ht="25.5" customHeight="1">
      <c r="A19" s="12">
        <v>17</v>
      </c>
      <c r="B19" s="13">
        <v>18</v>
      </c>
      <c r="C19" s="20" t="s">
        <v>240</v>
      </c>
      <c r="D19" s="14">
        <v>646.20000000000005</v>
      </c>
      <c r="E19" s="14">
        <v>851.4</v>
      </c>
      <c r="F19" s="15">
        <f t="shared" si="2"/>
        <v>-0.24101479915433396</v>
      </c>
      <c r="G19" s="22">
        <v>102</v>
      </c>
      <c r="H19" s="22">
        <v>4</v>
      </c>
      <c r="I19" s="16">
        <f t="shared" si="1"/>
        <v>25.5</v>
      </c>
      <c r="J19" s="13">
        <v>2</v>
      </c>
      <c r="K19" s="22">
        <v>3</v>
      </c>
      <c r="L19" s="14">
        <v>6054.7</v>
      </c>
      <c r="M19" s="22">
        <v>1076</v>
      </c>
      <c r="N19" s="17">
        <v>45401</v>
      </c>
      <c r="O19" s="23" t="s">
        <v>35</v>
      </c>
      <c r="P19" s="24"/>
    </row>
    <row r="20" spans="1:16" s="25" customFormat="1" ht="25.5" customHeight="1">
      <c r="A20" s="12">
        <v>18</v>
      </c>
      <c r="B20" s="13">
        <v>10</v>
      </c>
      <c r="C20" s="20" t="s">
        <v>239</v>
      </c>
      <c r="D20" s="14">
        <v>508.96</v>
      </c>
      <c r="E20" s="14">
        <v>4632.79</v>
      </c>
      <c r="F20" s="15">
        <f t="shared" si="2"/>
        <v>-0.89013963507950933</v>
      </c>
      <c r="G20" s="22">
        <v>67</v>
      </c>
      <c r="H20" s="22">
        <v>7</v>
      </c>
      <c r="I20" s="16">
        <f t="shared" si="1"/>
        <v>9.5714285714285712</v>
      </c>
      <c r="J20" s="13">
        <v>4</v>
      </c>
      <c r="K20" s="22">
        <v>3</v>
      </c>
      <c r="L20" s="14">
        <v>33160.559999999998</v>
      </c>
      <c r="M20" s="22">
        <v>5154</v>
      </c>
      <c r="N20" s="17">
        <v>45401</v>
      </c>
      <c r="O20" s="23" t="s">
        <v>21</v>
      </c>
      <c r="P20" s="24"/>
    </row>
    <row r="21" spans="1:16" s="25" customFormat="1" ht="25.5" customHeight="1">
      <c r="A21" s="12">
        <v>19</v>
      </c>
      <c r="B21" s="13">
        <v>28</v>
      </c>
      <c r="C21" s="20" t="s">
        <v>203</v>
      </c>
      <c r="D21" s="14">
        <v>485</v>
      </c>
      <c r="E21" s="14">
        <v>118</v>
      </c>
      <c r="F21" s="15">
        <f t="shared" si="2"/>
        <v>3.1101694915254239</v>
      </c>
      <c r="G21" s="22">
        <v>89</v>
      </c>
      <c r="H21" s="22">
        <v>3</v>
      </c>
      <c r="I21" s="16">
        <f t="shared" si="1"/>
        <v>29.666666666666668</v>
      </c>
      <c r="J21" s="13">
        <v>3</v>
      </c>
      <c r="K21" s="22">
        <v>6</v>
      </c>
      <c r="L21" s="14">
        <v>5140.41</v>
      </c>
      <c r="M21" s="22">
        <v>1152</v>
      </c>
      <c r="N21" s="17">
        <v>45380</v>
      </c>
      <c r="O21" s="23" t="s">
        <v>29</v>
      </c>
      <c r="P21" s="24"/>
    </row>
    <row r="22" spans="1:16" s="25" customFormat="1" ht="25.5" customHeight="1">
      <c r="A22" s="12">
        <v>20</v>
      </c>
      <c r="B22" s="13">
        <v>21</v>
      </c>
      <c r="C22" s="20" t="s">
        <v>34</v>
      </c>
      <c r="D22" s="14">
        <v>452.2</v>
      </c>
      <c r="E22" s="14">
        <v>506.4</v>
      </c>
      <c r="F22" s="15">
        <f t="shared" si="2"/>
        <v>-0.10703001579778829</v>
      </c>
      <c r="G22" s="22">
        <v>84</v>
      </c>
      <c r="H22" s="22">
        <v>3</v>
      </c>
      <c r="I22" s="16">
        <f t="shared" si="1"/>
        <v>28</v>
      </c>
      <c r="J22" s="13">
        <v>2</v>
      </c>
      <c r="K22" s="15" t="s">
        <v>18</v>
      </c>
      <c r="L22" s="14">
        <v>53178.799999999996</v>
      </c>
      <c r="M22" s="22">
        <v>8253</v>
      </c>
      <c r="N22" s="17">
        <v>45282</v>
      </c>
      <c r="O22" s="23" t="s">
        <v>35</v>
      </c>
      <c r="P22" s="24"/>
    </row>
    <row r="23" spans="1:16" s="25" customFormat="1" ht="25.5" customHeight="1">
      <c r="A23" s="12">
        <v>21</v>
      </c>
      <c r="B23" s="13">
        <v>16</v>
      </c>
      <c r="C23" s="20" t="s">
        <v>189</v>
      </c>
      <c r="D23" s="14">
        <v>384.18</v>
      </c>
      <c r="E23" s="14">
        <v>1190.22</v>
      </c>
      <c r="F23" s="15">
        <f t="shared" si="2"/>
        <v>-0.67721933760145181</v>
      </c>
      <c r="G23" s="22">
        <v>50</v>
      </c>
      <c r="H23" s="22">
        <v>3</v>
      </c>
      <c r="I23" s="16">
        <f t="shared" si="1"/>
        <v>16.666666666666668</v>
      </c>
      <c r="J23" s="13">
        <v>2</v>
      </c>
      <c r="K23" s="22">
        <v>7</v>
      </c>
      <c r="L23" s="14">
        <v>70406</v>
      </c>
      <c r="M23" s="22">
        <v>10325</v>
      </c>
      <c r="N23" s="17">
        <v>45373</v>
      </c>
      <c r="O23" s="23" t="s">
        <v>56</v>
      </c>
      <c r="P23" s="24"/>
    </row>
    <row r="24" spans="1:16" s="25" customFormat="1" ht="25.5" customHeight="1">
      <c r="A24" s="12">
        <v>22</v>
      </c>
      <c r="B24" s="13">
        <v>19</v>
      </c>
      <c r="C24" s="20" t="s">
        <v>227</v>
      </c>
      <c r="D24" s="14">
        <v>363.59999999999968</v>
      </c>
      <c r="E24" s="14">
        <v>799.49999999999989</v>
      </c>
      <c r="F24" s="15">
        <f t="shared" si="2"/>
        <v>-0.54521575984990656</v>
      </c>
      <c r="G24" s="22">
        <v>69</v>
      </c>
      <c r="H24" s="22">
        <v>7</v>
      </c>
      <c r="I24" s="16">
        <f t="shared" si="1"/>
        <v>9.8571428571428577</v>
      </c>
      <c r="J24" s="13">
        <v>4</v>
      </c>
      <c r="K24" s="22">
        <v>5</v>
      </c>
      <c r="L24" s="14">
        <v>8876.2000000000007</v>
      </c>
      <c r="M24" s="22">
        <v>1468</v>
      </c>
      <c r="N24" s="17">
        <v>45387</v>
      </c>
      <c r="O24" s="23" t="s">
        <v>83</v>
      </c>
      <c r="P24" s="24"/>
    </row>
    <row r="25" spans="1:16" s="25" customFormat="1" ht="25.5" customHeight="1">
      <c r="A25" s="12">
        <v>23</v>
      </c>
      <c r="B25" s="13">
        <v>17</v>
      </c>
      <c r="C25" s="20" t="s">
        <v>194</v>
      </c>
      <c r="D25" s="14">
        <v>219.4</v>
      </c>
      <c r="E25" s="14">
        <v>881.3</v>
      </c>
      <c r="F25" s="15">
        <f t="shared" si="2"/>
        <v>-0.75104958583910131</v>
      </c>
      <c r="G25" s="22">
        <v>36</v>
      </c>
      <c r="H25" s="22">
        <v>3</v>
      </c>
      <c r="I25" s="16">
        <f t="shared" si="1"/>
        <v>12</v>
      </c>
      <c r="J25" s="13">
        <v>2</v>
      </c>
      <c r="K25" s="22">
        <v>7</v>
      </c>
      <c r="L25" s="14">
        <v>62633.24</v>
      </c>
      <c r="M25" s="22">
        <v>9555</v>
      </c>
      <c r="N25" s="17">
        <v>45379</v>
      </c>
      <c r="O25" s="23" t="s">
        <v>38</v>
      </c>
      <c r="P25" s="24"/>
    </row>
    <row r="26" spans="1:16" s="25" customFormat="1" ht="25.5" customHeight="1">
      <c r="A26" s="12">
        <v>24</v>
      </c>
      <c r="B26" s="14" t="s">
        <v>18</v>
      </c>
      <c r="C26" s="20" t="s">
        <v>177</v>
      </c>
      <c r="D26" s="14">
        <v>212.2</v>
      </c>
      <c r="E26" s="14" t="s">
        <v>18</v>
      </c>
      <c r="F26" s="15" t="s">
        <v>18</v>
      </c>
      <c r="G26" s="22">
        <v>44</v>
      </c>
      <c r="H26" s="22">
        <v>3</v>
      </c>
      <c r="I26" s="16">
        <f t="shared" si="1"/>
        <v>14.666666666666666</v>
      </c>
      <c r="J26" s="13">
        <v>2</v>
      </c>
      <c r="K26" s="13" t="s">
        <v>18</v>
      </c>
      <c r="L26" s="14">
        <v>13287.310000000001</v>
      </c>
      <c r="M26" s="22">
        <v>2136</v>
      </c>
      <c r="N26" s="17">
        <v>45359</v>
      </c>
      <c r="O26" s="23" t="s">
        <v>29</v>
      </c>
      <c r="P26" s="18"/>
    </row>
    <row r="27" spans="1:16" s="25" customFormat="1" ht="25.5" customHeight="1">
      <c r="A27" s="12">
        <v>25</v>
      </c>
      <c r="B27" s="13" t="s">
        <v>18</v>
      </c>
      <c r="C27" s="20" t="s">
        <v>247</v>
      </c>
      <c r="D27" s="14">
        <v>205.45</v>
      </c>
      <c r="E27" s="14" t="s">
        <v>18</v>
      </c>
      <c r="F27" s="15" t="s">
        <v>18</v>
      </c>
      <c r="G27" s="22">
        <v>42</v>
      </c>
      <c r="H27" s="22">
        <v>3</v>
      </c>
      <c r="I27" s="16">
        <f t="shared" si="1"/>
        <v>14</v>
      </c>
      <c r="J27" s="13">
        <v>3</v>
      </c>
      <c r="K27" s="13" t="s">
        <v>18</v>
      </c>
      <c r="L27" s="14">
        <v>396.03</v>
      </c>
      <c r="M27" s="22">
        <v>83</v>
      </c>
      <c r="N27" s="17">
        <v>45408</v>
      </c>
      <c r="O27" s="23" t="s">
        <v>33</v>
      </c>
      <c r="P27" s="24"/>
    </row>
    <row r="28" spans="1:16" s="25" customFormat="1" ht="25.5" customHeight="1">
      <c r="A28" s="12">
        <v>26</v>
      </c>
      <c r="B28" s="13" t="s">
        <v>18</v>
      </c>
      <c r="C28" s="20" t="s">
        <v>256</v>
      </c>
      <c r="D28" s="14">
        <v>150</v>
      </c>
      <c r="E28" s="14" t="s">
        <v>18</v>
      </c>
      <c r="F28" s="15" t="s">
        <v>18</v>
      </c>
      <c r="G28" s="22">
        <v>60</v>
      </c>
      <c r="H28" s="22">
        <v>1</v>
      </c>
      <c r="I28" s="16">
        <f t="shared" si="1"/>
        <v>60</v>
      </c>
      <c r="J28" s="13">
        <v>1</v>
      </c>
      <c r="K28" s="22" t="s">
        <v>18</v>
      </c>
      <c r="L28" s="14">
        <v>218327.34</v>
      </c>
      <c r="M28" s="22">
        <v>53526</v>
      </c>
      <c r="N28" s="17">
        <v>42321</v>
      </c>
      <c r="O28" s="23" t="s">
        <v>31</v>
      </c>
      <c r="P28" s="24"/>
    </row>
    <row r="29" spans="1:16" s="25" customFormat="1" ht="25.5" customHeight="1">
      <c r="A29" s="12">
        <v>27</v>
      </c>
      <c r="B29" s="13">
        <v>15</v>
      </c>
      <c r="C29" s="20" t="s">
        <v>187</v>
      </c>
      <c r="D29" s="14">
        <v>129.5</v>
      </c>
      <c r="E29" s="14">
        <v>1400.88</v>
      </c>
      <c r="F29" s="15">
        <f>(D29-E29)/E29</f>
        <v>-0.90755810633316203</v>
      </c>
      <c r="G29" s="22">
        <v>20</v>
      </c>
      <c r="H29" s="22">
        <v>4</v>
      </c>
      <c r="I29" s="16">
        <f t="shared" si="1"/>
        <v>5</v>
      </c>
      <c r="J29" s="13">
        <v>2</v>
      </c>
      <c r="K29" s="22">
        <v>7</v>
      </c>
      <c r="L29" s="14">
        <v>88824.77</v>
      </c>
      <c r="M29" s="22">
        <v>14076</v>
      </c>
      <c r="N29" s="17">
        <v>45373</v>
      </c>
      <c r="O29" s="23" t="s">
        <v>171</v>
      </c>
      <c r="P29" s="24"/>
    </row>
    <row r="30" spans="1:16" s="25" customFormat="1" ht="25.5" customHeight="1">
      <c r="A30" s="12">
        <v>28</v>
      </c>
      <c r="B30" s="13" t="s">
        <v>18</v>
      </c>
      <c r="C30" s="20" t="s">
        <v>133</v>
      </c>
      <c r="D30" s="14">
        <v>126</v>
      </c>
      <c r="E30" s="14" t="s">
        <v>18</v>
      </c>
      <c r="F30" s="15" t="s">
        <v>18</v>
      </c>
      <c r="G30" s="22">
        <v>29</v>
      </c>
      <c r="H30" s="22">
        <v>2</v>
      </c>
      <c r="I30" s="16">
        <f t="shared" si="1"/>
        <v>14.5</v>
      </c>
      <c r="J30" s="13">
        <v>2</v>
      </c>
      <c r="K30" s="15" t="s">
        <v>18</v>
      </c>
      <c r="L30" s="14">
        <v>22555.29</v>
      </c>
      <c r="M30" s="22">
        <v>4160</v>
      </c>
      <c r="N30" s="17">
        <v>45345</v>
      </c>
      <c r="O30" s="23" t="s">
        <v>31</v>
      </c>
      <c r="P30" s="18"/>
    </row>
    <row r="31" spans="1:16" s="25" customFormat="1" ht="25.5" customHeight="1">
      <c r="A31" s="12">
        <v>29</v>
      </c>
      <c r="B31" s="13">
        <v>25</v>
      </c>
      <c r="C31" s="20" t="s">
        <v>212</v>
      </c>
      <c r="D31" s="14">
        <v>94</v>
      </c>
      <c r="E31" s="14">
        <v>197</v>
      </c>
      <c r="F31" s="15">
        <f>(D31-E31)/E31</f>
        <v>-0.52284263959390864</v>
      </c>
      <c r="G31" s="22">
        <v>12</v>
      </c>
      <c r="H31" s="16" t="s">
        <v>18</v>
      </c>
      <c r="I31" s="16" t="s">
        <v>18</v>
      </c>
      <c r="J31" s="13">
        <v>1</v>
      </c>
      <c r="K31" s="22">
        <v>5</v>
      </c>
      <c r="L31" s="14">
        <v>5102</v>
      </c>
      <c r="M31" s="22">
        <v>999</v>
      </c>
      <c r="N31" s="17">
        <v>45387</v>
      </c>
      <c r="O31" s="23" t="s">
        <v>152</v>
      </c>
      <c r="P31" s="24"/>
    </row>
    <row r="32" spans="1:16" s="25" customFormat="1" ht="25.5" customHeight="1">
      <c r="A32" s="12">
        <v>30</v>
      </c>
      <c r="B32" s="13">
        <v>29</v>
      </c>
      <c r="C32" s="20" t="s">
        <v>164</v>
      </c>
      <c r="D32" s="14">
        <v>88</v>
      </c>
      <c r="E32" s="14">
        <v>105</v>
      </c>
      <c r="F32" s="15">
        <f>(D32-E32)/E32</f>
        <v>-0.16190476190476191</v>
      </c>
      <c r="G32" s="22">
        <v>16</v>
      </c>
      <c r="H32" s="22">
        <v>1</v>
      </c>
      <c r="I32" s="16">
        <f t="shared" ref="I32:I38" si="3">G32/H32</f>
        <v>16</v>
      </c>
      <c r="J32" s="13">
        <v>1</v>
      </c>
      <c r="K32" s="22">
        <v>7</v>
      </c>
      <c r="L32" s="14">
        <v>25860.799999999999</v>
      </c>
      <c r="M32" s="22">
        <v>1704</v>
      </c>
      <c r="N32" s="17">
        <v>45379</v>
      </c>
      <c r="O32" s="23" t="s">
        <v>38</v>
      </c>
      <c r="P32" s="24"/>
    </row>
    <row r="33" spans="1:16" s="25" customFormat="1" ht="25.5" customHeight="1">
      <c r="A33" s="12">
        <v>31</v>
      </c>
      <c r="B33" s="13" t="s">
        <v>18</v>
      </c>
      <c r="C33" s="20" t="s">
        <v>246</v>
      </c>
      <c r="D33" s="14">
        <v>81.55</v>
      </c>
      <c r="E33" s="14" t="s">
        <v>18</v>
      </c>
      <c r="F33" s="15" t="s">
        <v>18</v>
      </c>
      <c r="G33" s="22">
        <v>17</v>
      </c>
      <c r="H33" s="22">
        <v>2</v>
      </c>
      <c r="I33" s="16">
        <f t="shared" si="3"/>
        <v>8.5</v>
      </c>
      <c r="J33" s="13">
        <v>2</v>
      </c>
      <c r="K33" s="22" t="s">
        <v>18</v>
      </c>
      <c r="L33" s="14">
        <v>360.33</v>
      </c>
      <c r="M33" s="22">
        <v>72</v>
      </c>
      <c r="N33" s="17">
        <v>45401</v>
      </c>
      <c r="O33" s="23" t="s">
        <v>21</v>
      </c>
      <c r="P33" s="24"/>
    </row>
    <row r="34" spans="1:16" s="25" customFormat="1" ht="25.5" customHeight="1">
      <c r="A34" s="12">
        <v>32</v>
      </c>
      <c r="B34" s="13">
        <v>34</v>
      </c>
      <c r="C34" s="20" t="s">
        <v>141</v>
      </c>
      <c r="D34" s="14">
        <v>78.2</v>
      </c>
      <c r="E34" s="14">
        <v>62.2</v>
      </c>
      <c r="F34" s="15">
        <f>(D34-E34)/E34</f>
        <v>0.25723472668810288</v>
      </c>
      <c r="G34" s="22">
        <v>18</v>
      </c>
      <c r="H34" s="22">
        <v>2</v>
      </c>
      <c r="I34" s="16">
        <f t="shared" si="3"/>
        <v>9</v>
      </c>
      <c r="J34" s="13">
        <v>1</v>
      </c>
      <c r="K34" s="22">
        <v>11</v>
      </c>
      <c r="L34" s="14">
        <v>11604.2</v>
      </c>
      <c r="M34" s="22">
        <v>1795</v>
      </c>
      <c r="N34" s="17">
        <v>45345</v>
      </c>
      <c r="O34" s="23" t="s">
        <v>142</v>
      </c>
      <c r="P34" s="24"/>
    </row>
    <row r="35" spans="1:16" s="25" customFormat="1" ht="25.5" customHeight="1">
      <c r="A35" s="12">
        <v>33</v>
      </c>
      <c r="B35" s="13" t="s">
        <v>16</v>
      </c>
      <c r="C35" s="20" t="s">
        <v>257</v>
      </c>
      <c r="D35" s="14">
        <v>64</v>
      </c>
      <c r="E35" s="14" t="s">
        <v>18</v>
      </c>
      <c r="F35" s="15" t="s">
        <v>18</v>
      </c>
      <c r="G35" s="22">
        <v>12</v>
      </c>
      <c r="H35" s="22">
        <v>1</v>
      </c>
      <c r="I35" s="16">
        <f t="shared" si="3"/>
        <v>12</v>
      </c>
      <c r="J35" s="13">
        <v>1</v>
      </c>
      <c r="K35" s="22">
        <v>1</v>
      </c>
      <c r="L35" s="14">
        <v>64</v>
      </c>
      <c r="M35" s="22">
        <v>12</v>
      </c>
      <c r="N35" s="17">
        <v>45415</v>
      </c>
      <c r="O35" s="23" t="s">
        <v>35</v>
      </c>
      <c r="P35" s="18"/>
    </row>
    <row r="36" spans="1:16" s="25" customFormat="1" ht="25.5" customHeight="1">
      <c r="A36" s="12">
        <v>34</v>
      </c>
      <c r="B36" s="13">
        <v>23</v>
      </c>
      <c r="C36" s="20" t="s">
        <v>162</v>
      </c>
      <c r="D36" s="14">
        <v>52</v>
      </c>
      <c r="E36" s="14">
        <v>388</v>
      </c>
      <c r="F36" s="15">
        <f>(D36-E36)/E36</f>
        <v>-0.865979381443299</v>
      </c>
      <c r="G36" s="22">
        <v>10</v>
      </c>
      <c r="H36" s="22">
        <v>1</v>
      </c>
      <c r="I36" s="16">
        <f t="shared" si="3"/>
        <v>10</v>
      </c>
      <c r="J36" s="13">
        <v>1</v>
      </c>
      <c r="K36" s="22">
        <v>7</v>
      </c>
      <c r="L36" s="14">
        <v>37301.99</v>
      </c>
      <c r="M36" s="22">
        <v>3893</v>
      </c>
      <c r="N36" s="17">
        <v>45379</v>
      </c>
      <c r="O36" s="23" t="s">
        <v>38</v>
      </c>
      <c r="P36" s="24"/>
    </row>
    <row r="37" spans="1:16" s="25" customFormat="1" ht="25.5" customHeight="1">
      <c r="A37" s="12">
        <v>35</v>
      </c>
      <c r="B37" s="13">
        <v>31</v>
      </c>
      <c r="C37" s="20" t="s">
        <v>188</v>
      </c>
      <c r="D37" s="14">
        <v>50.56</v>
      </c>
      <c r="E37" s="14">
        <v>101.4</v>
      </c>
      <c r="F37" s="15">
        <f>(D37-E37)/E37</f>
        <v>-0.50138067061143987</v>
      </c>
      <c r="G37" s="22">
        <v>9</v>
      </c>
      <c r="H37" s="22">
        <v>2</v>
      </c>
      <c r="I37" s="16">
        <f t="shared" si="3"/>
        <v>4.5</v>
      </c>
      <c r="J37" s="13">
        <v>1</v>
      </c>
      <c r="K37" s="22">
        <v>7</v>
      </c>
      <c r="L37" s="14">
        <v>65423.73</v>
      </c>
      <c r="M37" s="22">
        <v>12868</v>
      </c>
      <c r="N37" s="17">
        <v>45373</v>
      </c>
      <c r="O37" s="23" t="s">
        <v>56</v>
      </c>
      <c r="P37" s="24"/>
    </row>
    <row r="38" spans="1:16" s="25" customFormat="1" ht="25.5" customHeight="1">
      <c r="A38" s="12">
        <v>36</v>
      </c>
      <c r="B38" s="13">
        <v>32</v>
      </c>
      <c r="C38" s="20" t="s">
        <v>214</v>
      </c>
      <c r="D38" s="14">
        <v>50</v>
      </c>
      <c r="E38" s="14">
        <v>72</v>
      </c>
      <c r="F38" s="15">
        <f>(D38-E38)/E38</f>
        <v>-0.30555555555555558</v>
      </c>
      <c r="G38" s="22">
        <v>10</v>
      </c>
      <c r="H38" s="22">
        <v>1</v>
      </c>
      <c r="I38" s="16">
        <f t="shared" si="3"/>
        <v>10</v>
      </c>
      <c r="J38" s="13">
        <v>1</v>
      </c>
      <c r="K38" s="22">
        <v>5</v>
      </c>
      <c r="L38" s="14">
        <v>922</v>
      </c>
      <c r="M38" s="22">
        <v>156</v>
      </c>
      <c r="N38" s="17">
        <v>45387</v>
      </c>
      <c r="O38" s="23" t="s">
        <v>215</v>
      </c>
      <c r="P38" s="24"/>
    </row>
    <row r="39" spans="1:16" s="87" customFormat="1" ht="25.5" customHeight="1">
      <c r="A39" s="29"/>
      <c r="B39" s="77"/>
      <c r="C39" s="78" t="s">
        <v>114</v>
      </c>
      <c r="D39" s="79">
        <f>SUBTOTAL(109,Table1324567891011121314151716181920212223242625272830293132333436353738345678910111214131516171819[Pajamos 
(GBO)])</f>
        <v>72711.629999999976</v>
      </c>
      <c r="E39" s="79" t="s">
        <v>253</v>
      </c>
      <c r="F39" s="80">
        <f t="shared" ref="F39" si="4">(D39-E39)/E39</f>
        <v>-0.43215333312507831</v>
      </c>
      <c r="G39" s="81">
        <f>SUBTOTAL(109,Table1324567891011121314151716181920212223242625272830293132333436353738345678910111214131516171819[Žiūrovų sk. 
(ADM)])</f>
        <v>10997</v>
      </c>
      <c r="H39" s="81"/>
      <c r="I39" s="82"/>
      <c r="J39" s="83"/>
      <c r="K39" s="81"/>
      <c r="L39" s="58"/>
      <c r="M39" s="60"/>
      <c r="N39" s="84"/>
      <c r="O39" s="85" t="s">
        <v>52</v>
      </c>
      <c r="P39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2BF3-05A4-49A7-B3B7-C559EBA238BB}">
  <dimension ref="A1:XFC43"/>
  <sheetViews>
    <sheetView topLeftCell="A8" zoomScale="60" zoomScaleNormal="60" workbookViewId="0">
      <selection activeCell="B32" sqref="B32:O32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165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22" t="s">
        <v>16</v>
      </c>
      <c r="C3" s="20" t="s">
        <v>155</v>
      </c>
      <c r="D3" s="14">
        <v>198624.61</v>
      </c>
      <c r="E3" s="15" t="s">
        <v>18</v>
      </c>
      <c r="F3" s="15" t="s">
        <v>18</v>
      </c>
      <c r="G3" s="22">
        <v>24589</v>
      </c>
      <c r="H3" s="22">
        <v>322</v>
      </c>
      <c r="I3" s="16">
        <f>G3/H3</f>
        <v>76.363354037267086</v>
      </c>
      <c r="J3" s="13">
        <v>21</v>
      </c>
      <c r="K3" s="16">
        <v>1</v>
      </c>
      <c r="L3" s="14">
        <v>222305.5</v>
      </c>
      <c r="M3" s="22">
        <v>27733</v>
      </c>
      <c r="N3" s="17">
        <v>45352</v>
      </c>
      <c r="O3" s="23" t="s">
        <v>23</v>
      </c>
      <c r="P3" s="24"/>
    </row>
    <row r="4" spans="1:16" s="19" customFormat="1" ht="24.95" customHeight="1">
      <c r="A4" s="12">
        <v>2</v>
      </c>
      <c r="B4" s="12">
        <v>1</v>
      </c>
      <c r="C4" s="20" t="s">
        <v>129</v>
      </c>
      <c r="D4" s="14">
        <v>56912.37</v>
      </c>
      <c r="E4" s="14">
        <v>108398.04000000004</v>
      </c>
      <c r="F4" s="15">
        <f>(D4-E4)/E4</f>
        <v>-0.47496864334447392</v>
      </c>
      <c r="G4" s="22">
        <v>5700</v>
      </c>
      <c r="H4" s="15" t="s">
        <v>18</v>
      </c>
      <c r="I4" s="15" t="s">
        <v>18</v>
      </c>
      <c r="J4" s="13">
        <v>12</v>
      </c>
      <c r="K4" s="16">
        <v>3</v>
      </c>
      <c r="L4" s="14">
        <v>630003.9</v>
      </c>
      <c r="M4" s="22">
        <v>84372</v>
      </c>
      <c r="N4" s="17">
        <v>45338</v>
      </c>
      <c r="O4" s="23" t="s">
        <v>130</v>
      </c>
      <c r="P4" s="24"/>
    </row>
    <row r="5" spans="1:16" s="19" customFormat="1" ht="24.95" customHeight="1">
      <c r="A5" s="12">
        <v>3</v>
      </c>
      <c r="B5" s="22" t="s">
        <v>108</v>
      </c>
      <c r="C5" s="20" t="s">
        <v>164</v>
      </c>
      <c r="D5" s="14">
        <v>21606</v>
      </c>
      <c r="E5" s="14" t="s">
        <v>18</v>
      </c>
      <c r="F5" s="15" t="s">
        <v>18</v>
      </c>
      <c r="G5" s="22">
        <v>975</v>
      </c>
      <c r="H5" s="22">
        <v>1</v>
      </c>
      <c r="I5" s="16">
        <f>G5/H5</f>
        <v>975</v>
      </c>
      <c r="J5" s="13">
        <v>1</v>
      </c>
      <c r="K5" s="16">
        <v>0</v>
      </c>
      <c r="L5" s="14">
        <v>21606</v>
      </c>
      <c r="M5" s="22">
        <v>975</v>
      </c>
      <c r="N5" s="17" t="s">
        <v>106</v>
      </c>
      <c r="O5" s="23" t="s">
        <v>38</v>
      </c>
      <c r="P5" s="24"/>
    </row>
    <row r="6" spans="1:16" s="25" customFormat="1" ht="24.95" customHeight="1">
      <c r="A6" s="12">
        <v>4</v>
      </c>
      <c r="B6" s="22" t="s">
        <v>108</v>
      </c>
      <c r="C6" s="20" t="s">
        <v>162</v>
      </c>
      <c r="D6" s="14">
        <v>17556</v>
      </c>
      <c r="E6" s="14" t="s">
        <v>18</v>
      </c>
      <c r="F6" s="15" t="s">
        <v>18</v>
      </c>
      <c r="G6" s="22">
        <v>829</v>
      </c>
      <c r="H6" s="22">
        <v>1</v>
      </c>
      <c r="I6" s="16">
        <f>G6/H6</f>
        <v>829</v>
      </c>
      <c r="J6" s="13">
        <v>1</v>
      </c>
      <c r="K6" s="16">
        <v>0</v>
      </c>
      <c r="L6" s="14">
        <v>17556</v>
      </c>
      <c r="M6" s="22">
        <v>829</v>
      </c>
      <c r="N6" s="17" t="s">
        <v>106</v>
      </c>
      <c r="O6" s="23" t="s">
        <v>38</v>
      </c>
      <c r="P6" s="18"/>
    </row>
    <row r="7" spans="1:16" s="25" customFormat="1" ht="24.75" customHeight="1">
      <c r="A7" s="12">
        <v>5</v>
      </c>
      <c r="B7" s="12">
        <v>2</v>
      </c>
      <c r="C7" s="20" t="s">
        <v>84</v>
      </c>
      <c r="D7" s="14">
        <v>15822.04</v>
      </c>
      <c r="E7" s="14">
        <v>38073.17</v>
      </c>
      <c r="F7" s="15">
        <f>(D7-E7)/E7</f>
        <v>-0.58443071590834172</v>
      </c>
      <c r="G7" s="22">
        <v>2284</v>
      </c>
      <c r="H7" s="15" t="s">
        <v>18</v>
      </c>
      <c r="I7" s="15" t="s">
        <v>18</v>
      </c>
      <c r="J7" s="13">
        <v>10</v>
      </c>
      <c r="K7" s="16">
        <v>7</v>
      </c>
      <c r="L7" s="14">
        <v>1240032.78</v>
      </c>
      <c r="M7" s="22">
        <v>181173</v>
      </c>
      <c r="N7" s="17">
        <v>45310</v>
      </c>
      <c r="O7" s="23" t="s">
        <v>85</v>
      </c>
      <c r="P7" s="24"/>
    </row>
    <row r="8" spans="1:16" s="25" customFormat="1" ht="24.95" customHeight="1">
      <c r="A8" s="12">
        <v>6</v>
      </c>
      <c r="B8" s="12">
        <v>3</v>
      </c>
      <c r="C8" s="20" t="s">
        <v>143</v>
      </c>
      <c r="D8" s="14">
        <v>15349.18</v>
      </c>
      <c r="E8" s="14">
        <v>32372.13</v>
      </c>
      <c r="F8" s="15">
        <f>(D8-E8)/E8</f>
        <v>-0.52585202147649845</v>
      </c>
      <c r="G8" s="22">
        <v>2891</v>
      </c>
      <c r="H8" s="22">
        <v>91</v>
      </c>
      <c r="I8" s="16">
        <f>G8/H8</f>
        <v>31.76923076923077</v>
      </c>
      <c r="J8" s="13">
        <v>16</v>
      </c>
      <c r="K8" s="16">
        <v>2</v>
      </c>
      <c r="L8" s="14">
        <v>51442.03</v>
      </c>
      <c r="M8" s="22">
        <v>9895</v>
      </c>
      <c r="N8" s="17">
        <v>45345</v>
      </c>
      <c r="O8" s="23" t="s">
        <v>31</v>
      </c>
      <c r="P8" s="24"/>
    </row>
    <row r="9" spans="1:16" s="25" customFormat="1" ht="24.95" customHeight="1">
      <c r="A9" s="12">
        <v>7</v>
      </c>
      <c r="B9" s="22" t="s">
        <v>108</v>
      </c>
      <c r="C9" s="20" t="s">
        <v>163</v>
      </c>
      <c r="D9" s="14">
        <v>11908</v>
      </c>
      <c r="E9" s="14" t="s">
        <v>18</v>
      </c>
      <c r="F9" s="15" t="s">
        <v>18</v>
      </c>
      <c r="G9" s="22">
        <v>604</v>
      </c>
      <c r="H9" s="22">
        <v>1</v>
      </c>
      <c r="I9" s="16">
        <f>G9/H9</f>
        <v>604</v>
      </c>
      <c r="J9" s="13">
        <v>1</v>
      </c>
      <c r="K9" s="16">
        <v>0</v>
      </c>
      <c r="L9" s="14">
        <v>11908</v>
      </c>
      <c r="M9" s="22">
        <v>604</v>
      </c>
      <c r="N9" s="17" t="s">
        <v>106</v>
      </c>
      <c r="O9" s="23" t="s">
        <v>38</v>
      </c>
      <c r="P9" s="24"/>
    </row>
    <row r="10" spans="1:16" s="57" customFormat="1" ht="24.95" customHeight="1">
      <c r="A10" s="12">
        <v>8</v>
      </c>
      <c r="B10" s="12">
        <v>7</v>
      </c>
      <c r="C10" s="20" t="s">
        <v>90</v>
      </c>
      <c r="D10" s="14">
        <v>9524.08</v>
      </c>
      <c r="E10" s="14">
        <v>18560.78</v>
      </c>
      <c r="F10" s="15">
        <f>(D10-E10)/E10</f>
        <v>-0.48687070263210919</v>
      </c>
      <c r="G10" s="22">
        <v>1225</v>
      </c>
      <c r="H10" s="22">
        <v>31</v>
      </c>
      <c r="I10" s="16">
        <f>G10/H10</f>
        <v>39.516129032258064</v>
      </c>
      <c r="J10" s="13">
        <v>7</v>
      </c>
      <c r="K10" s="16">
        <v>7</v>
      </c>
      <c r="L10" s="14">
        <v>330063.31</v>
      </c>
      <c r="M10" s="22">
        <v>47298</v>
      </c>
      <c r="N10" s="17">
        <v>45310</v>
      </c>
      <c r="O10" s="23" t="s">
        <v>33</v>
      </c>
      <c r="P10" s="24"/>
    </row>
    <row r="11" spans="1:16" s="25" customFormat="1" ht="24.95" customHeight="1">
      <c r="A11" s="12">
        <v>9</v>
      </c>
      <c r="B11" s="12">
        <v>5</v>
      </c>
      <c r="C11" s="20" t="s">
        <v>107</v>
      </c>
      <c r="D11" s="14">
        <v>7951.8</v>
      </c>
      <c r="E11" s="14">
        <v>19540.91</v>
      </c>
      <c r="F11" s="15">
        <f>(D11-E11)/E11</f>
        <v>-0.59306910476533592</v>
      </c>
      <c r="G11" s="22">
        <v>1409</v>
      </c>
      <c r="H11" s="22">
        <v>53</v>
      </c>
      <c r="I11" s="16">
        <f>G11/H11</f>
        <v>26.584905660377359</v>
      </c>
      <c r="J11" s="13">
        <v>10</v>
      </c>
      <c r="K11" s="16">
        <v>4</v>
      </c>
      <c r="L11" s="14">
        <v>128227.37</v>
      </c>
      <c r="M11" s="22">
        <v>24394</v>
      </c>
      <c r="N11" s="17">
        <v>45331</v>
      </c>
      <c r="O11" s="23" t="s">
        <v>31</v>
      </c>
      <c r="P11" s="24"/>
    </row>
    <row r="12" spans="1:16" s="25" customFormat="1" ht="24.95" customHeight="1">
      <c r="A12" s="12">
        <v>10</v>
      </c>
      <c r="B12" s="12">
        <v>8</v>
      </c>
      <c r="C12" s="20" t="s">
        <v>17</v>
      </c>
      <c r="D12" s="14">
        <v>7643</v>
      </c>
      <c r="E12" s="14">
        <v>17889</v>
      </c>
      <c r="F12" s="15">
        <f>(D12-E12)/E12</f>
        <v>-0.57275420649561182</v>
      </c>
      <c r="G12" s="22">
        <v>1035</v>
      </c>
      <c r="H12" s="15" t="s">
        <v>18</v>
      </c>
      <c r="I12" s="15" t="s">
        <v>18</v>
      </c>
      <c r="J12" s="15" t="s">
        <v>18</v>
      </c>
      <c r="K12" s="13">
        <v>10</v>
      </c>
      <c r="L12" s="14">
        <v>1725714</v>
      </c>
      <c r="M12" s="22">
        <v>240351</v>
      </c>
      <c r="N12" s="17">
        <v>45289</v>
      </c>
      <c r="O12" s="23" t="s">
        <v>19</v>
      </c>
      <c r="P12" s="24"/>
    </row>
    <row r="13" spans="1:16" s="25" customFormat="1" ht="24.95" customHeight="1">
      <c r="A13" s="12">
        <v>11</v>
      </c>
      <c r="B13" s="12">
        <v>9</v>
      </c>
      <c r="C13" s="20" t="s">
        <v>132</v>
      </c>
      <c r="D13" s="14">
        <v>6830.63</v>
      </c>
      <c r="E13" s="14">
        <v>15232.58</v>
      </c>
      <c r="F13" s="15">
        <f>(D13-E13)/E13</f>
        <v>-0.55157760536954348</v>
      </c>
      <c r="G13" s="22">
        <v>1286</v>
      </c>
      <c r="H13" s="22">
        <v>56</v>
      </c>
      <c r="I13" s="16">
        <f>G13/H13</f>
        <v>22.964285714285715</v>
      </c>
      <c r="J13" s="13">
        <v>16</v>
      </c>
      <c r="K13" s="16">
        <v>3</v>
      </c>
      <c r="L13" s="14">
        <v>65714.89</v>
      </c>
      <c r="M13" s="22">
        <v>12920</v>
      </c>
      <c r="N13" s="17">
        <v>45338</v>
      </c>
      <c r="O13" s="23" t="s">
        <v>29</v>
      </c>
      <c r="P13" s="24"/>
    </row>
    <row r="14" spans="1:16" s="25" customFormat="1" ht="24.95" customHeight="1">
      <c r="A14" s="12">
        <v>12</v>
      </c>
      <c r="B14" s="12">
        <v>10</v>
      </c>
      <c r="C14" s="20" t="s">
        <v>20</v>
      </c>
      <c r="D14" s="14">
        <v>5838.44</v>
      </c>
      <c r="E14" s="14">
        <v>13474.23</v>
      </c>
      <c r="F14" s="15">
        <f>(D14-E14)/E14</f>
        <v>-0.56669583345393393</v>
      </c>
      <c r="G14" s="22">
        <v>1060</v>
      </c>
      <c r="H14" s="22">
        <v>36</v>
      </c>
      <c r="I14" s="16">
        <f>G14/H14</f>
        <v>29.444444444444443</v>
      </c>
      <c r="J14" s="13">
        <v>9</v>
      </c>
      <c r="K14" s="16">
        <v>11</v>
      </c>
      <c r="L14" s="14">
        <v>526570.63</v>
      </c>
      <c r="M14" s="22">
        <v>96764</v>
      </c>
      <c r="N14" s="17">
        <v>45282</v>
      </c>
      <c r="O14" s="23" t="s">
        <v>21</v>
      </c>
      <c r="P14" s="24"/>
    </row>
    <row r="15" spans="1:16" s="25" customFormat="1" ht="24.95" customHeight="1">
      <c r="A15" s="12">
        <v>13</v>
      </c>
      <c r="B15" s="22" t="s">
        <v>16</v>
      </c>
      <c r="C15" s="20" t="s">
        <v>159</v>
      </c>
      <c r="D15" s="14">
        <v>5615.53</v>
      </c>
      <c r="E15" s="14" t="s">
        <v>18</v>
      </c>
      <c r="F15" s="15" t="s">
        <v>18</v>
      </c>
      <c r="G15" s="22">
        <v>924</v>
      </c>
      <c r="H15" s="22">
        <v>26</v>
      </c>
      <c r="I15" s="16">
        <f>G15/H15</f>
        <v>35.53846153846154</v>
      </c>
      <c r="J15" s="13">
        <v>13</v>
      </c>
      <c r="K15" s="16">
        <v>1</v>
      </c>
      <c r="L15" s="14">
        <v>6161.23</v>
      </c>
      <c r="M15" s="22">
        <v>1011</v>
      </c>
      <c r="N15" s="17">
        <v>45352</v>
      </c>
      <c r="O15" s="23" t="s">
        <v>48</v>
      </c>
      <c r="P15" s="24"/>
    </row>
    <row r="16" spans="1:16" s="25" customFormat="1" ht="24.95" customHeight="1">
      <c r="A16" s="12">
        <v>14</v>
      </c>
      <c r="B16" s="12">
        <v>4</v>
      </c>
      <c r="C16" s="20" t="s">
        <v>151</v>
      </c>
      <c r="D16" s="14">
        <v>5509</v>
      </c>
      <c r="E16" s="14">
        <v>21347</v>
      </c>
      <c r="F16" s="15">
        <f>(D16-E16)/E16</f>
        <v>-0.7419309504848457</v>
      </c>
      <c r="G16" s="22">
        <v>836</v>
      </c>
      <c r="H16" s="15" t="s">
        <v>18</v>
      </c>
      <c r="I16" s="15" t="s">
        <v>18</v>
      </c>
      <c r="J16" s="13">
        <v>11</v>
      </c>
      <c r="K16" s="13">
        <v>2</v>
      </c>
      <c r="L16" s="14">
        <v>37561</v>
      </c>
      <c r="M16" s="22">
        <v>5721</v>
      </c>
      <c r="N16" s="17">
        <v>45345</v>
      </c>
      <c r="O16" s="23" t="s">
        <v>152</v>
      </c>
      <c r="P16" s="24"/>
    </row>
    <row r="17" spans="1:16" s="25" customFormat="1" ht="24.95" customHeight="1">
      <c r="A17" s="12">
        <v>15</v>
      </c>
      <c r="B17" s="22" t="s">
        <v>108</v>
      </c>
      <c r="C17" s="20" t="s">
        <v>160</v>
      </c>
      <c r="D17" s="14">
        <v>5335</v>
      </c>
      <c r="E17" s="14" t="s">
        <v>18</v>
      </c>
      <c r="F17" s="15" t="s">
        <v>18</v>
      </c>
      <c r="G17" s="22">
        <v>316</v>
      </c>
      <c r="H17" s="22">
        <v>1</v>
      </c>
      <c r="I17" s="16">
        <f t="shared" ref="I17:I42" si="0">G17/H17</f>
        <v>316</v>
      </c>
      <c r="J17" s="13">
        <v>1</v>
      </c>
      <c r="K17" s="16">
        <v>0</v>
      </c>
      <c r="L17" s="14">
        <v>5335</v>
      </c>
      <c r="M17" s="22">
        <v>316</v>
      </c>
      <c r="N17" s="17" t="s">
        <v>106</v>
      </c>
      <c r="O17" s="23" t="s">
        <v>38</v>
      </c>
      <c r="P17" s="24"/>
    </row>
    <row r="18" spans="1:16" s="25" customFormat="1" ht="24.95" customHeight="1">
      <c r="A18" s="12">
        <v>16</v>
      </c>
      <c r="B18" s="12">
        <v>6</v>
      </c>
      <c r="C18" s="20" t="s">
        <v>148</v>
      </c>
      <c r="D18" s="14">
        <v>3929.87</v>
      </c>
      <c r="E18" s="14">
        <v>19366.97</v>
      </c>
      <c r="F18" s="15">
        <f t="shared" ref="F18:F29" si="1">(D18-E18)/E18</f>
        <v>-0.79708390109552507</v>
      </c>
      <c r="G18" s="22">
        <v>570</v>
      </c>
      <c r="H18" s="13">
        <v>31</v>
      </c>
      <c r="I18" s="16">
        <f t="shared" si="0"/>
        <v>18.387096774193548</v>
      </c>
      <c r="J18" s="13">
        <v>9</v>
      </c>
      <c r="K18" s="13">
        <v>2</v>
      </c>
      <c r="L18" s="14">
        <v>33292.6</v>
      </c>
      <c r="M18" s="22">
        <v>5066</v>
      </c>
      <c r="N18" s="17">
        <v>45345</v>
      </c>
      <c r="O18" s="23" t="s">
        <v>27</v>
      </c>
      <c r="P18" s="24"/>
    </row>
    <row r="19" spans="1:16" s="25" customFormat="1" ht="24.95" customHeight="1">
      <c r="A19" s="12">
        <v>17</v>
      </c>
      <c r="B19" s="12">
        <v>11</v>
      </c>
      <c r="C19" s="20" t="s">
        <v>131</v>
      </c>
      <c r="D19" s="14">
        <v>3111.23</v>
      </c>
      <c r="E19" s="14">
        <v>8760.34</v>
      </c>
      <c r="F19" s="15">
        <f t="shared" si="1"/>
        <v>-0.64485054233054884</v>
      </c>
      <c r="G19" s="22">
        <v>469</v>
      </c>
      <c r="H19" s="22">
        <v>20</v>
      </c>
      <c r="I19" s="16">
        <f t="shared" si="0"/>
        <v>23.45</v>
      </c>
      <c r="J19" s="13">
        <v>10</v>
      </c>
      <c r="K19" s="16">
        <v>2</v>
      </c>
      <c r="L19" s="14">
        <v>19500.259999999998</v>
      </c>
      <c r="M19" s="22">
        <v>3268</v>
      </c>
      <c r="N19" s="17">
        <v>45345</v>
      </c>
      <c r="O19" s="23" t="s">
        <v>38</v>
      </c>
      <c r="P19" s="24"/>
    </row>
    <row r="20" spans="1:16" s="25" customFormat="1" ht="24.95" customHeight="1">
      <c r="A20" s="12">
        <v>18</v>
      </c>
      <c r="B20" s="12">
        <v>12</v>
      </c>
      <c r="C20" s="20" t="s">
        <v>22</v>
      </c>
      <c r="D20" s="14">
        <v>2797.25</v>
      </c>
      <c r="E20" s="14">
        <v>8436.4599999999991</v>
      </c>
      <c r="F20" s="15">
        <f t="shared" si="1"/>
        <v>-0.66843320539657625</v>
      </c>
      <c r="G20" s="22">
        <v>473</v>
      </c>
      <c r="H20" s="22">
        <v>18</v>
      </c>
      <c r="I20" s="16">
        <f t="shared" si="0"/>
        <v>26.277777777777779</v>
      </c>
      <c r="J20" s="13">
        <v>5</v>
      </c>
      <c r="K20" s="16">
        <v>12</v>
      </c>
      <c r="L20" s="14">
        <v>607673.93000000005</v>
      </c>
      <c r="M20" s="22">
        <v>105066</v>
      </c>
      <c r="N20" s="17">
        <v>45275</v>
      </c>
      <c r="O20" s="23" t="s">
        <v>23</v>
      </c>
      <c r="P20" s="24"/>
    </row>
    <row r="21" spans="1:16" s="57" customFormat="1" ht="24.95" customHeight="1">
      <c r="A21" s="12">
        <v>19</v>
      </c>
      <c r="B21" s="12">
        <v>14</v>
      </c>
      <c r="C21" s="20" t="s">
        <v>133</v>
      </c>
      <c r="D21" s="14">
        <v>2423.2399999999998</v>
      </c>
      <c r="E21" s="14">
        <v>5660.45</v>
      </c>
      <c r="F21" s="15">
        <f t="shared" si="1"/>
        <v>-0.57189976061973868</v>
      </c>
      <c r="G21" s="22">
        <v>414</v>
      </c>
      <c r="H21" s="22">
        <v>17</v>
      </c>
      <c r="I21" s="16">
        <f t="shared" si="0"/>
        <v>24.352941176470587</v>
      </c>
      <c r="J21" s="13">
        <v>9</v>
      </c>
      <c r="K21" s="16">
        <v>2</v>
      </c>
      <c r="L21" s="14">
        <v>15824.84</v>
      </c>
      <c r="M21" s="22">
        <v>2803</v>
      </c>
      <c r="N21" s="17">
        <v>45345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15</v>
      </c>
      <c r="C22" s="20" t="s">
        <v>32</v>
      </c>
      <c r="D22" s="14">
        <v>2213.5</v>
      </c>
      <c r="E22" s="14">
        <v>5079.7700000000004</v>
      </c>
      <c r="F22" s="15">
        <f t="shared" si="1"/>
        <v>-0.56425192479187058</v>
      </c>
      <c r="G22" s="22">
        <v>432</v>
      </c>
      <c r="H22" s="22">
        <v>9</v>
      </c>
      <c r="I22" s="16">
        <f t="shared" si="0"/>
        <v>48</v>
      </c>
      <c r="J22" s="13">
        <v>3</v>
      </c>
      <c r="K22" s="16">
        <v>15</v>
      </c>
      <c r="L22" s="14">
        <v>279357.09999999998</v>
      </c>
      <c r="M22" s="22">
        <v>53355</v>
      </c>
      <c r="N22" s="17">
        <v>45254</v>
      </c>
      <c r="O22" s="23" t="s">
        <v>33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134</v>
      </c>
      <c r="D23" s="14">
        <v>1444.52</v>
      </c>
      <c r="E23" s="14">
        <v>8296.9500000000007</v>
      </c>
      <c r="F23" s="15">
        <f t="shared" si="1"/>
        <v>-0.82589746834680211</v>
      </c>
      <c r="G23" s="22">
        <v>211</v>
      </c>
      <c r="H23" s="22">
        <v>7</v>
      </c>
      <c r="I23" s="16">
        <f t="shared" si="0"/>
        <v>30.142857142857142</v>
      </c>
      <c r="J23" s="13">
        <v>3</v>
      </c>
      <c r="K23" s="16">
        <v>3</v>
      </c>
      <c r="L23" s="14">
        <v>63830.38</v>
      </c>
      <c r="M23" s="22">
        <v>9441</v>
      </c>
      <c r="N23" s="17">
        <v>45338</v>
      </c>
      <c r="O23" s="23" t="s">
        <v>135</v>
      </c>
      <c r="P23" s="24"/>
    </row>
    <row r="24" spans="1:16" s="25" customFormat="1" ht="24.95" customHeight="1">
      <c r="A24" s="12">
        <v>22</v>
      </c>
      <c r="B24" s="12">
        <v>18</v>
      </c>
      <c r="C24" s="20" t="s">
        <v>141</v>
      </c>
      <c r="D24" s="14">
        <v>1380.3</v>
      </c>
      <c r="E24" s="14">
        <v>1528</v>
      </c>
      <c r="F24" s="15">
        <f t="shared" si="1"/>
        <v>-9.6662303664921498E-2</v>
      </c>
      <c r="G24" s="22">
        <v>215</v>
      </c>
      <c r="H24" s="22">
        <v>6</v>
      </c>
      <c r="I24" s="16">
        <f t="shared" si="0"/>
        <v>35.833333333333336</v>
      </c>
      <c r="J24" s="13">
        <v>4</v>
      </c>
      <c r="K24" s="16">
        <v>2</v>
      </c>
      <c r="L24" s="14">
        <v>3264.3</v>
      </c>
      <c r="M24" s="22">
        <v>531</v>
      </c>
      <c r="N24" s="17">
        <v>45345</v>
      </c>
      <c r="O24" s="23" t="s">
        <v>142</v>
      </c>
      <c r="P24" s="24"/>
    </row>
    <row r="25" spans="1:16" s="25" customFormat="1" ht="24.95" customHeight="1">
      <c r="A25" s="12">
        <v>23</v>
      </c>
      <c r="B25" s="12">
        <v>17</v>
      </c>
      <c r="C25" s="20" t="s">
        <v>104</v>
      </c>
      <c r="D25" s="14">
        <v>1022.82</v>
      </c>
      <c r="E25" s="14">
        <v>1628.85</v>
      </c>
      <c r="F25" s="15">
        <f t="shared" si="1"/>
        <v>-0.37206004236117501</v>
      </c>
      <c r="G25" s="22">
        <v>127</v>
      </c>
      <c r="H25" s="22">
        <v>6</v>
      </c>
      <c r="I25" s="16">
        <f t="shared" si="0"/>
        <v>21.166666666666668</v>
      </c>
      <c r="J25" s="13">
        <v>3</v>
      </c>
      <c r="K25" s="16">
        <v>5</v>
      </c>
      <c r="L25" s="14">
        <v>34262.43</v>
      </c>
      <c r="M25" s="22">
        <v>5057</v>
      </c>
      <c r="N25" s="17">
        <v>45324</v>
      </c>
      <c r="O25" s="23" t="s">
        <v>29</v>
      </c>
      <c r="P25" s="24"/>
    </row>
    <row r="26" spans="1:16" s="25" customFormat="1" ht="24.95" customHeight="1">
      <c r="A26" s="12">
        <v>24</v>
      </c>
      <c r="B26" s="12">
        <v>19</v>
      </c>
      <c r="C26" s="20" t="s">
        <v>149</v>
      </c>
      <c r="D26" s="14">
        <v>928.3</v>
      </c>
      <c r="E26" s="14">
        <v>1477.9</v>
      </c>
      <c r="F26" s="15">
        <f t="shared" si="1"/>
        <v>-0.37187901752486641</v>
      </c>
      <c r="G26" s="22">
        <v>149</v>
      </c>
      <c r="H26" s="22">
        <v>6</v>
      </c>
      <c r="I26" s="16">
        <f t="shared" si="0"/>
        <v>24.833333333333332</v>
      </c>
      <c r="J26" s="13">
        <v>5</v>
      </c>
      <c r="K26" s="16">
        <v>2</v>
      </c>
      <c r="L26" s="14">
        <v>2509.1999999999998</v>
      </c>
      <c r="M26" s="22">
        <v>404</v>
      </c>
      <c r="N26" s="17">
        <v>45345</v>
      </c>
      <c r="O26" s="23" t="s">
        <v>150</v>
      </c>
      <c r="P26" s="24"/>
    </row>
    <row r="27" spans="1:16" s="25" customFormat="1" ht="24.95" customHeight="1">
      <c r="A27" s="12">
        <v>25</v>
      </c>
      <c r="B27" s="12">
        <v>16</v>
      </c>
      <c r="C27" s="20" t="s">
        <v>97</v>
      </c>
      <c r="D27" s="14">
        <v>516.28</v>
      </c>
      <c r="E27" s="14">
        <v>2259.84</v>
      </c>
      <c r="F27" s="15">
        <f t="shared" si="1"/>
        <v>-0.77154134806003971</v>
      </c>
      <c r="G27" s="22">
        <v>64</v>
      </c>
      <c r="H27" s="22">
        <v>3</v>
      </c>
      <c r="I27" s="16">
        <f t="shared" si="0"/>
        <v>21.333333333333332</v>
      </c>
      <c r="J27" s="13">
        <v>1</v>
      </c>
      <c r="K27" s="16">
        <v>6</v>
      </c>
      <c r="L27" s="14">
        <v>137282.82</v>
      </c>
      <c r="M27" s="22">
        <v>19948</v>
      </c>
      <c r="N27" s="17">
        <v>45317</v>
      </c>
      <c r="O27" s="23" t="s">
        <v>88</v>
      </c>
      <c r="P27" s="24"/>
    </row>
    <row r="28" spans="1:16" s="25" customFormat="1" ht="24.95" customHeight="1">
      <c r="A28" s="12">
        <v>26</v>
      </c>
      <c r="B28" s="12">
        <v>21</v>
      </c>
      <c r="C28" s="20" t="s">
        <v>121</v>
      </c>
      <c r="D28" s="14">
        <v>471.5</v>
      </c>
      <c r="E28" s="14">
        <v>933.8</v>
      </c>
      <c r="F28" s="15">
        <f t="shared" si="1"/>
        <v>-0.49507389162561571</v>
      </c>
      <c r="G28" s="22">
        <v>79</v>
      </c>
      <c r="H28" s="22">
        <v>3</v>
      </c>
      <c r="I28" s="16">
        <f t="shared" si="0"/>
        <v>26.333333333333332</v>
      </c>
      <c r="J28" s="13">
        <v>3</v>
      </c>
      <c r="K28" s="16">
        <v>4</v>
      </c>
      <c r="L28" s="14">
        <v>17287.72</v>
      </c>
      <c r="M28" s="22">
        <v>2725</v>
      </c>
      <c r="N28" s="17">
        <v>45331</v>
      </c>
      <c r="O28" s="23" t="s">
        <v>38</v>
      </c>
      <c r="P28" s="24"/>
    </row>
    <row r="29" spans="1:16" s="25" customFormat="1" ht="24.95" customHeight="1">
      <c r="A29" s="12">
        <v>27</v>
      </c>
      <c r="B29" s="12">
        <v>27</v>
      </c>
      <c r="C29" s="20" t="s">
        <v>144</v>
      </c>
      <c r="D29" s="14">
        <v>313</v>
      </c>
      <c r="E29" s="14">
        <v>351.5</v>
      </c>
      <c r="F29" s="15">
        <f t="shared" si="1"/>
        <v>-0.10953058321479374</v>
      </c>
      <c r="G29" s="22">
        <v>98</v>
      </c>
      <c r="H29" s="22">
        <v>3</v>
      </c>
      <c r="I29" s="16">
        <f t="shared" si="0"/>
        <v>32.666666666666664</v>
      </c>
      <c r="J29" s="13">
        <v>2</v>
      </c>
      <c r="K29" s="16">
        <v>3</v>
      </c>
      <c r="L29" s="14">
        <v>2313.5</v>
      </c>
      <c r="M29" s="22">
        <v>364</v>
      </c>
      <c r="N29" s="17">
        <v>45338</v>
      </c>
      <c r="O29" s="23" t="s">
        <v>145</v>
      </c>
      <c r="P29" s="24"/>
    </row>
    <row r="30" spans="1:16" s="25" customFormat="1" ht="24.95" customHeight="1">
      <c r="A30" s="12">
        <v>28</v>
      </c>
      <c r="B30" s="22" t="s">
        <v>18</v>
      </c>
      <c r="C30" s="20" t="s">
        <v>156</v>
      </c>
      <c r="D30" s="14">
        <v>269</v>
      </c>
      <c r="E30" s="14" t="s">
        <v>18</v>
      </c>
      <c r="F30" s="15" t="s">
        <v>18</v>
      </c>
      <c r="G30" s="22">
        <v>50</v>
      </c>
      <c r="H30" s="22">
        <v>2</v>
      </c>
      <c r="I30" s="16">
        <f t="shared" si="0"/>
        <v>25</v>
      </c>
      <c r="J30" s="13">
        <v>2</v>
      </c>
      <c r="K30" s="16">
        <v>2</v>
      </c>
      <c r="L30" s="14">
        <v>2185.88</v>
      </c>
      <c r="M30" s="22">
        <v>389</v>
      </c>
      <c r="N30" s="17">
        <v>45345</v>
      </c>
      <c r="O30" s="23" t="s">
        <v>35</v>
      </c>
      <c r="P30" s="24"/>
    </row>
    <row r="31" spans="1:16" s="25" customFormat="1" ht="24.95" customHeight="1">
      <c r="A31" s="12">
        <v>29</v>
      </c>
      <c r="B31" s="12">
        <v>25</v>
      </c>
      <c r="C31" s="20" t="s">
        <v>105</v>
      </c>
      <c r="D31" s="14">
        <v>260</v>
      </c>
      <c r="E31" s="14">
        <v>459.2</v>
      </c>
      <c r="F31" s="15">
        <f>(D31-E31)/E31</f>
        <v>-0.43379790940766549</v>
      </c>
      <c r="G31" s="22">
        <v>45</v>
      </c>
      <c r="H31" s="22">
        <v>1</v>
      </c>
      <c r="I31" s="16">
        <f t="shared" si="0"/>
        <v>45</v>
      </c>
      <c r="J31" s="13">
        <v>1</v>
      </c>
      <c r="K31" s="16">
        <v>5</v>
      </c>
      <c r="L31" s="14">
        <v>30770.14</v>
      </c>
      <c r="M31" s="22">
        <v>4850</v>
      </c>
      <c r="N31" s="17">
        <v>45324</v>
      </c>
      <c r="O31" s="23" t="s">
        <v>31</v>
      </c>
      <c r="P31" s="24"/>
    </row>
    <row r="32" spans="1:16" s="25" customFormat="1" ht="24.95" customHeight="1">
      <c r="A32" s="12">
        <v>30</v>
      </c>
      <c r="B32" s="22" t="s">
        <v>18</v>
      </c>
      <c r="C32" s="20" t="s">
        <v>34</v>
      </c>
      <c r="D32" s="14">
        <v>251</v>
      </c>
      <c r="E32" s="14" t="s">
        <v>18</v>
      </c>
      <c r="F32" s="15" t="s">
        <v>18</v>
      </c>
      <c r="G32" s="22">
        <v>45</v>
      </c>
      <c r="H32" s="22">
        <v>1</v>
      </c>
      <c r="I32" s="16">
        <f t="shared" si="0"/>
        <v>45</v>
      </c>
      <c r="J32" s="13">
        <v>1</v>
      </c>
      <c r="K32" s="16">
        <v>11</v>
      </c>
      <c r="L32" s="14">
        <v>50338</v>
      </c>
      <c r="M32" s="22">
        <v>7901</v>
      </c>
      <c r="N32" s="17">
        <v>45282</v>
      </c>
      <c r="O32" s="23" t="s">
        <v>35</v>
      </c>
      <c r="P32" s="24"/>
    </row>
    <row r="33" spans="1:16" s="25" customFormat="1" ht="24.95" customHeight="1">
      <c r="A33" s="12">
        <v>31</v>
      </c>
      <c r="B33" s="12">
        <v>23</v>
      </c>
      <c r="C33" s="20" t="s">
        <v>138</v>
      </c>
      <c r="D33" s="14">
        <v>179</v>
      </c>
      <c r="E33" s="14">
        <v>730.6</v>
      </c>
      <c r="F33" s="15">
        <f>(D33-E33)/E33</f>
        <v>-0.75499589378592935</v>
      </c>
      <c r="G33" s="22">
        <v>45</v>
      </c>
      <c r="H33" s="22">
        <v>4</v>
      </c>
      <c r="I33" s="16">
        <f t="shared" si="0"/>
        <v>11.25</v>
      </c>
      <c r="J33" s="13">
        <v>2</v>
      </c>
      <c r="K33" s="14" t="s">
        <v>18</v>
      </c>
      <c r="L33" s="14">
        <v>2290.84</v>
      </c>
      <c r="M33" s="22">
        <v>443</v>
      </c>
      <c r="N33" s="17">
        <v>45338</v>
      </c>
      <c r="O33" s="23" t="s">
        <v>83</v>
      </c>
      <c r="P33" s="24"/>
    </row>
    <row r="34" spans="1:16" s="25" customFormat="1" ht="24.95" customHeight="1">
      <c r="A34" s="12">
        <v>32</v>
      </c>
      <c r="B34" s="22" t="s">
        <v>18</v>
      </c>
      <c r="C34" s="20" t="s">
        <v>158</v>
      </c>
      <c r="D34" s="14">
        <v>131</v>
      </c>
      <c r="E34" s="14" t="s">
        <v>18</v>
      </c>
      <c r="F34" s="15" t="s">
        <v>18</v>
      </c>
      <c r="G34" s="22">
        <v>25</v>
      </c>
      <c r="H34" s="22">
        <v>1</v>
      </c>
      <c r="I34" s="16">
        <f t="shared" si="0"/>
        <v>25</v>
      </c>
      <c r="J34" s="13">
        <v>1</v>
      </c>
      <c r="K34" s="16">
        <v>3</v>
      </c>
      <c r="L34" s="14">
        <v>4709.6000000000004</v>
      </c>
      <c r="M34" s="22">
        <v>813</v>
      </c>
      <c r="N34" s="17">
        <v>45338</v>
      </c>
      <c r="O34" s="23" t="s">
        <v>35</v>
      </c>
      <c r="P34" s="24"/>
    </row>
    <row r="35" spans="1:16" s="25" customFormat="1" ht="24.95" customHeight="1">
      <c r="A35" s="12">
        <v>33</v>
      </c>
      <c r="B35" s="22" t="s">
        <v>18</v>
      </c>
      <c r="C35" s="20" t="s">
        <v>157</v>
      </c>
      <c r="D35" s="14">
        <v>104</v>
      </c>
      <c r="E35" s="14" t="s">
        <v>18</v>
      </c>
      <c r="F35" s="15" t="s">
        <v>18</v>
      </c>
      <c r="G35" s="22">
        <v>19</v>
      </c>
      <c r="H35" s="22">
        <v>1</v>
      </c>
      <c r="I35" s="16">
        <f t="shared" si="0"/>
        <v>19</v>
      </c>
      <c r="J35" s="13">
        <v>1</v>
      </c>
      <c r="K35" s="16">
        <v>4</v>
      </c>
      <c r="L35" s="14">
        <v>8727.4</v>
      </c>
      <c r="M35" s="22">
        <v>1425</v>
      </c>
      <c r="N35" s="17">
        <v>45331</v>
      </c>
      <c r="O35" s="23" t="s">
        <v>35</v>
      </c>
      <c r="P35" s="24"/>
    </row>
    <row r="36" spans="1:16" s="25" customFormat="1" ht="24.95" customHeight="1">
      <c r="A36" s="12">
        <v>34</v>
      </c>
      <c r="B36" s="15" t="s">
        <v>18</v>
      </c>
      <c r="C36" s="20" t="s">
        <v>161</v>
      </c>
      <c r="D36" s="14">
        <v>78</v>
      </c>
      <c r="E36" s="14" t="s">
        <v>18</v>
      </c>
      <c r="F36" s="15" t="s">
        <v>18</v>
      </c>
      <c r="G36" s="22">
        <v>15</v>
      </c>
      <c r="H36" s="22">
        <v>1</v>
      </c>
      <c r="I36" s="16">
        <f t="shared" si="0"/>
        <v>15</v>
      </c>
      <c r="J36" s="13">
        <v>1</v>
      </c>
      <c r="K36" s="15" t="s">
        <v>18</v>
      </c>
      <c r="L36" s="14">
        <v>3310.58</v>
      </c>
      <c r="M36" s="22">
        <v>724</v>
      </c>
      <c r="N36" s="17">
        <v>45282</v>
      </c>
      <c r="O36" s="23" t="s">
        <v>38</v>
      </c>
      <c r="P36" s="24"/>
    </row>
    <row r="37" spans="1:16" s="25" customFormat="1" ht="24.95" customHeight="1">
      <c r="A37" s="12">
        <v>35</v>
      </c>
      <c r="B37" s="22" t="s">
        <v>16</v>
      </c>
      <c r="C37" s="20" t="s">
        <v>154</v>
      </c>
      <c r="D37" s="14">
        <v>61</v>
      </c>
      <c r="E37" s="15" t="s">
        <v>18</v>
      </c>
      <c r="F37" s="15" t="s">
        <v>18</v>
      </c>
      <c r="G37" s="22">
        <v>15</v>
      </c>
      <c r="H37" s="22">
        <v>5</v>
      </c>
      <c r="I37" s="16">
        <f t="shared" si="0"/>
        <v>3</v>
      </c>
      <c r="J37" s="13">
        <v>3</v>
      </c>
      <c r="K37" s="16">
        <v>1</v>
      </c>
      <c r="L37" s="14">
        <v>61</v>
      </c>
      <c r="M37" s="22">
        <v>15</v>
      </c>
      <c r="N37" s="17">
        <v>45352</v>
      </c>
      <c r="O37" s="23" t="s">
        <v>46</v>
      </c>
      <c r="P37" s="24"/>
    </row>
    <row r="38" spans="1:16" s="25" customFormat="1" ht="24.95" customHeight="1">
      <c r="A38" s="12">
        <v>36</v>
      </c>
      <c r="B38" s="12">
        <v>30</v>
      </c>
      <c r="C38" s="20" t="s">
        <v>77</v>
      </c>
      <c r="D38" s="14">
        <v>54</v>
      </c>
      <c r="E38" s="14">
        <v>138</v>
      </c>
      <c r="F38" s="15">
        <f>(D38-E38)/E38</f>
        <v>-0.60869565217391308</v>
      </c>
      <c r="G38" s="22">
        <v>14</v>
      </c>
      <c r="H38" s="22">
        <v>1</v>
      </c>
      <c r="I38" s="16">
        <f t="shared" si="0"/>
        <v>14</v>
      </c>
      <c r="J38" s="13">
        <v>1</v>
      </c>
      <c r="K38" s="15" t="s">
        <v>18</v>
      </c>
      <c r="L38" s="14">
        <v>4520.3100000000004</v>
      </c>
      <c r="M38" s="22">
        <v>1199</v>
      </c>
      <c r="N38" s="17">
        <v>45275</v>
      </c>
      <c r="O38" s="23" t="s">
        <v>51</v>
      </c>
      <c r="P38" s="24"/>
    </row>
    <row r="39" spans="1:16" s="25" customFormat="1" ht="24.95" customHeight="1">
      <c r="A39" s="12">
        <v>37</v>
      </c>
      <c r="B39" s="12">
        <v>35</v>
      </c>
      <c r="C39" s="20" t="s">
        <v>111</v>
      </c>
      <c r="D39" s="14">
        <v>23.5</v>
      </c>
      <c r="E39" s="14">
        <v>40</v>
      </c>
      <c r="F39" s="15">
        <f>(D39-E39)/E39</f>
        <v>-0.41249999999999998</v>
      </c>
      <c r="G39" s="22">
        <v>6</v>
      </c>
      <c r="H39" s="22">
        <v>1</v>
      </c>
      <c r="I39" s="16">
        <f t="shared" si="0"/>
        <v>6</v>
      </c>
      <c r="J39" s="13">
        <v>1</v>
      </c>
      <c r="K39" s="15" t="s">
        <v>18</v>
      </c>
      <c r="L39" s="14">
        <v>586.66</v>
      </c>
      <c r="M39" s="22">
        <v>109</v>
      </c>
      <c r="N39" s="17">
        <v>45324</v>
      </c>
      <c r="O39" s="23" t="s">
        <v>69</v>
      </c>
      <c r="P39" s="24"/>
    </row>
    <row r="40" spans="1:16" s="25" customFormat="1" ht="24.95" customHeight="1">
      <c r="A40" s="12">
        <v>38</v>
      </c>
      <c r="B40" s="12">
        <v>26</v>
      </c>
      <c r="C40" s="20" t="s">
        <v>75</v>
      </c>
      <c r="D40" s="14">
        <v>16</v>
      </c>
      <c r="E40" s="14">
        <v>399.2</v>
      </c>
      <c r="F40" s="15">
        <f>(D40-E40)/E40</f>
        <v>-0.95991983967935868</v>
      </c>
      <c r="G40" s="22">
        <v>2</v>
      </c>
      <c r="H40" s="22">
        <v>1</v>
      </c>
      <c r="I40" s="16">
        <f t="shared" si="0"/>
        <v>2</v>
      </c>
      <c r="J40" s="13">
        <v>1</v>
      </c>
      <c r="K40" s="16">
        <v>8</v>
      </c>
      <c r="L40" s="14">
        <v>144773.95000000001</v>
      </c>
      <c r="M40" s="22">
        <v>20851</v>
      </c>
      <c r="N40" s="17">
        <v>45303</v>
      </c>
      <c r="O40" s="23" t="s">
        <v>56</v>
      </c>
      <c r="P40" s="24"/>
    </row>
    <row r="41" spans="1:16" s="25" customFormat="1" ht="24.95" customHeight="1">
      <c r="A41" s="12">
        <v>39</v>
      </c>
      <c r="B41" s="12">
        <v>34</v>
      </c>
      <c r="C41" s="20" t="s">
        <v>117</v>
      </c>
      <c r="D41" s="14">
        <v>15</v>
      </c>
      <c r="E41" s="14">
        <v>84</v>
      </c>
      <c r="F41" s="15">
        <f>(D41-E41)/E41</f>
        <v>-0.8214285714285714</v>
      </c>
      <c r="G41" s="22">
        <v>4</v>
      </c>
      <c r="H41" s="22">
        <v>1</v>
      </c>
      <c r="I41" s="16">
        <f t="shared" si="0"/>
        <v>4</v>
      </c>
      <c r="J41" s="13">
        <v>1</v>
      </c>
      <c r="K41" s="16">
        <v>4</v>
      </c>
      <c r="L41" s="14">
        <v>593.5</v>
      </c>
      <c r="M41" s="22">
        <v>129</v>
      </c>
      <c r="N41" s="17">
        <v>45331</v>
      </c>
      <c r="O41" s="23" t="s">
        <v>46</v>
      </c>
      <c r="P41" s="24"/>
    </row>
    <row r="42" spans="1:16" s="25" customFormat="1" ht="24.95" customHeight="1">
      <c r="A42" s="12">
        <v>40</v>
      </c>
      <c r="B42" s="15" t="s">
        <v>18</v>
      </c>
      <c r="C42" s="20" t="s">
        <v>87</v>
      </c>
      <c r="D42" s="14">
        <v>15</v>
      </c>
      <c r="E42" s="15" t="s">
        <v>18</v>
      </c>
      <c r="F42" s="15" t="s">
        <v>18</v>
      </c>
      <c r="G42" s="22">
        <v>3</v>
      </c>
      <c r="H42" s="22">
        <v>1</v>
      </c>
      <c r="I42" s="16">
        <f t="shared" si="0"/>
        <v>3</v>
      </c>
      <c r="J42" s="13">
        <v>1</v>
      </c>
      <c r="K42" s="16"/>
      <c r="L42" s="14">
        <v>51056.6</v>
      </c>
      <c r="M42" s="22">
        <v>10007</v>
      </c>
      <c r="N42" s="17">
        <v>45310</v>
      </c>
      <c r="O42" s="23" t="s">
        <v>88</v>
      </c>
      <c r="P42" s="18"/>
    </row>
    <row r="43" spans="1:16" s="27" customFormat="1" ht="24.75" customHeight="1">
      <c r="B43" s="28"/>
      <c r="C43" s="29" t="s">
        <v>146</v>
      </c>
      <c r="D43" s="30">
        <f>SUBTOTAL(109,Table1324567891011121314151716181920212223242625272830293132333436353738345678910[Pajamos 
(GBO)])</f>
        <v>414033.99</v>
      </c>
      <c r="E43" s="30">
        <f>SUBTOTAL(109,Table13245678910111213141517161819202122232426252728302931323334363537383456789[Pajamos 
(GBO)])</f>
        <v>354494.2900000001</v>
      </c>
      <c r="F43" s="31">
        <f>(D43-E43)/E43</f>
        <v>0.16795672505754572</v>
      </c>
      <c r="G43" s="32">
        <f>SUBTOTAL(109,Table1324567891011121314151716181920212223242625272830293132333436353738345678910[Žiūrovų sk. 
(ADM)])</f>
        <v>49552</v>
      </c>
      <c r="H43" s="33"/>
      <c r="I43" s="33"/>
      <c r="J43" s="28"/>
      <c r="K43" s="28"/>
      <c r="L43" s="30"/>
      <c r="M43" s="32"/>
      <c r="N43" s="34"/>
      <c r="O43" s="35" t="s">
        <v>52</v>
      </c>
      <c r="P43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D28D-AB48-4081-9EE6-CE9BCA1C1F96}">
  <dimension ref="A1:XFC40"/>
  <sheetViews>
    <sheetView zoomScale="60" zoomScaleNormal="60" workbookViewId="0">
      <selection activeCell="C22" sqref="C22:XFD22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140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2">
        <v>1</v>
      </c>
      <c r="C3" s="20" t="s">
        <v>129</v>
      </c>
      <c r="D3" s="14">
        <v>108398.04000000004</v>
      </c>
      <c r="E3" s="14">
        <v>202869.33199999999</v>
      </c>
      <c r="F3" s="15">
        <f>(D3-E3)/E3</f>
        <v>-0.46567557091379369</v>
      </c>
      <c r="G3" s="22">
        <v>14625</v>
      </c>
      <c r="H3" s="15" t="s">
        <v>18</v>
      </c>
      <c r="I3" s="15" t="s">
        <v>18</v>
      </c>
      <c r="J3" s="13">
        <v>12</v>
      </c>
      <c r="K3" s="16">
        <v>2</v>
      </c>
      <c r="L3" s="14">
        <v>538192.02</v>
      </c>
      <c r="M3" s="22">
        <v>71679</v>
      </c>
      <c r="N3" s="17">
        <v>45338</v>
      </c>
      <c r="O3" s="23" t="s">
        <v>130</v>
      </c>
      <c r="P3" s="24"/>
    </row>
    <row r="4" spans="1:16" s="19" customFormat="1" ht="24.95" customHeight="1">
      <c r="A4" s="12">
        <v>2</v>
      </c>
      <c r="B4" s="12">
        <v>2</v>
      </c>
      <c r="C4" s="20" t="s">
        <v>84</v>
      </c>
      <c r="D4" s="14">
        <v>38073.17</v>
      </c>
      <c r="E4" s="14">
        <v>65049.22</v>
      </c>
      <c r="F4" s="15">
        <f>(D4-E4)/E4</f>
        <v>-0.41470212863428652</v>
      </c>
      <c r="G4" s="22">
        <v>5758</v>
      </c>
      <c r="H4" s="15" t="s">
        <v>18</v>
      </c>
      <c r="I4" s="15" t="s">
        <v>18</v>
      </c>
      <c r="J4" s="13">
        <v>13</v>
      </c>
      <c r="K4" s="16">
        <v>6</v>
      </c>
      <c r="L4" s="14">
        <v>1209499.8399999999</v>
      </c>
      <c r="M4" s="22">
        <v>176019</v>
      </c>
      <c r="N4" s="17">
        <v>45310</v>
      </c>
      <c r="O4" s="23" t="s">
        <v>85</v>
      </c>
      <c r="P4" s="24"/>
    </row>
    <row r="5" spans="1:16" s="19" customFormat="1" ht="24.95" customHeight="1">
      <c r="A5" s="12">
        <v>3</v>
      </c>
      <c r="B5" s="22" t="s">
        <v>16</v>
      </c>
      <c r="C5" s="20" t="s">
        <v>143</v>
      </c>
      <c r="D5" s="14">
        <v>32372.13</v>
      </c>
      <c r="E5" s="15" t="s">
        <v>18</v>
      </c>
      <c r="F5" s="15" t="s">
        <v>18</v>
      </c>
      <c r="G5" s="22">
        <v>6134</v>
      </c>
      <c r="H5" s="22">
        <v>97</v>
      </c>
      <c r="I5" s="16">
        <f>G5/H5</f>
        <v>63.237113402061858</v>
      </c>
      <c r="J5" s="13">
        <v>16</v>
      </c>
      <c r="K5" s="16">
        <v>1</v>
      </c>
      <c r="L5" s="14">
        <v>32372.13</v>
      </c>
      <c r="M5" s="22">
        <v>6134</v>
      </c>
      <c r="N5" s="17">
        <v>45345</v>
      </c>
      <c r="O5" s="23" t="s">
        <v>31</v>
      </c>
      <c r="P5" s="18"/>
    </row>
    <row r="6" spans="1:16" s="25" customFormat="1" ht="24.95" customHeight="1">
      <c r="A6" s="12">
        <v>4</v>
      </c>
      <c r="B6" s="22" t="s">
        <v>16</v>
      </c>
      <c r="C6" s="49" t="s">
        <v>151</v>
      </c>
      <c r="D6" s="50">
        <v>21347</v>
      </c>
      <c r="E6" s="51" t="s">
        <v>18</v>
      </c>
      <c r="F6" s="51" t="s">
        <v>18</v>
      </c>
      <c r="G6" s="52">
        <v>3053</v>
      </c>
      <c r="H6" s="51" t="s">
        <v>18</v>
      </c>
      <c r="I6" s="51" t="s">
        <v>18</v>
      </c>
      <c r="J6" s="46">
        <v>15</v>
      </c>
      <c r="K6" s="13">
        <v>1</v>
      </c>
      <c r="L6" s="14">
        <v>25197</v>
      </c>
      <c r="M6" s="22">
        <v>3527</v>
      </c>
      <c r="N6" s="17">
        <v>45345</v>
      </c>
      <c r="O6" s="47" t="s">
        <v>152</v>
      </c>
      <c r="P6" s="18"/>
    </row>
    <row r="7" spans="1:16" s="25" customFormat="1" ht="24.75" customHeight="1">
      <c r="A7" s="12">
        <v>5</v>
      </c>
      <c r="B7" s="22">
        <v>4</v>
      </c>
      <c r="C7" s="20" t="s">
        <v>107</v>
      </c>
      <c r="D7" s="14">
        <v>19540.91</v>
      </c>
      <c r="E7" s="14">
        <v>28882.34</v>
      </c>
      <c r="F7" s="15">
        <f>(D7-E7)/E7</f>
        <v>-0.32343051151672614</v>
      </c>
      <c r="G7" s="22">
        <v>3618</v>
      </c>
      <c r="H7" s="22">
        <v>72</v>
      </c>
      <c r="I7" s="16">
        <f>G7/H7</f>
        <v>50.25</v>
      </c>
      <c r="J7" s="13">
        <v>12</v>
      </c>
      <c r="K7" s="16">
        <v>3</v>
      </c>
      <c r="L7" s="14">
        <v>117886.08</v>
      </c>
      <c r="M7" s="22">
        <v>22435</v>
      </c>
      <c r="N7" s="17">
        <v>45331</v>
      </c>
      <c r="O7" s="23" t="s">
        <v>31</v>
      </c>
      <c r="P7" s="24"/>
    </row>
    <row r="8" spans="1:16" s="25" customFormat="1" ht="24.95" customHeight="1">
      <c r="A8" s="12">
        <v>6</v>
      </c>
      <c r="B8" s="22" t="s">
        <v>16</v>
      </c>
      <c r="C8" s="49" t="s">
        <v>148</v>
      </c>
      <c r="D8" s="50">
        <v>19366.97</v>
      </c>
      <c r="E8" s="14" t="s">
        <v>18</v>
      </c>
      <c r="F8" s="14" t="s">
        <v>18</v>
      </c>
      <c r="G8" s="52">
        <v>2746</v>
      </c>
      <c r="H8" s="46">
        <v>80</v>
      </c>
      <c r="I8" s="16">
        <f>G8/H8</f>
        <v>34.325000000000003</v>
      </c>
      <c r="J8" s="46">
        <v>15</v>
      </c>
      <c r="K8" s="13">
        <v>1</v>
      </c>
      <c r="L8" s="14">
        <v>24344.86</v>
      </c>
      <c r="M8" s="22">
        <v>3479</v>
      </c>
      <c r="N8" s="17">
        <v>45345</v>
      </c>
      <c r="O8" s="23" t="s">
        <v>27</v>
      </c>
      <c r="P8" s="18"/>
    </row>
    <row r="9" spans="1:16" s="25" customFormat="1" ht="24.95" customHeight="1">
      <c r="A9" s="12">
        <v>7</v>
      </c>
      <c r="B9" s="12">
        <v>6</v>
      </c>
      <c r="C9" s="20" t="s">
        <v>90</v>
      </c>
      <c r="D9" s="14">
        <v>18560.78</v>
      </c>
      <c r="E9" s="14">
        <v>28189.200000000001</v>
      </c>
      <c r="F9" s="15">
        <f>(D9-E9)/E9</f>
        <v>-0.34156414513359734</v>
      </c>
      <c r="G9" s="22">
        <v>2478</v>
      </c>
      <c r="H9" s="22">
        <v>46</v>
      </c>
      <c r="I9" s="16">
        <f>G9/H9</f>
        <v>53.869565217391305</v>
      </c>
      <c r="J9" s="13">
        <v>9</v>
      </c>
      <c r="K9" s="16">
        <v>6</v>
      </c>
      <c r="L9" s="14">
        <v>311108.86</v>
      </c>
      <c r="M9" s="22">
        <v>44350</v>
      </c>
      <c r="N9" s="17">
        <v>45310</v>
      </c>
      <c r="O9" s="23" t="s">
        <v>33</v>
      </c>
      <c r="P9" s="24"/>
    </row>
    <row r="10" spans="1:16" s="57" customFormat="1" ht="24.95" customHeight="1">
      <c r="A10" s="12">
        <v>8</v>
      </c>
      <c r="B10" s="22">
        <v>5</v>
      </c>
      <c r="C10" s="20" t="s">
        <v>17</v>
      </c>
      <c r="D10" s="14">
        <v>17889</v>
      </c>
      <c r="E10" s="14">
        <v>28793</v>
      </c>
      <c r="F10" s="15">
        <f>(D10-E10)/E10</f>
        <v>-0.37870315701733059</v>
      </c>
      <c r="G10" s="22">
        <v>2419</v>
      </c>
      <c r="H10" s="15" t="s">
        <v>18</v>
      </c>
      <c r="I10" s="15" t="s">
        <v>18</v>
      </c>
      <c r="J10" s="14" t="s">
        <v>18</v>
      </c>
      <c r="K10" s="13">
        <v>9</v>
      </c>
      <c r="L10" s="14">
        <v>1725714</v>
      </c>
      <c r="M10" s="22">
        <v>240351</v>
      </c>
      <c r="N10" s="17">
        <v>45289</v>
      </c>
      <c r="O10" s="23" t="s">
        <v>19</v>
      </c>
      <c r="P10" s="18"/>
    </row>
    <row r="11" spans="1:16" s="25" customFormat="1" ht="24.95" customHeight="1">
      <c r="A11" s="12">
        <v>9</v>
      </c>
      <c r="B11" s="12">
        <v>3</v>
      </c>
      <c r="C11" s="20" t="s">
        <v>132</v>
      </c>
      <c r="D11" s="14">
        <v>15232.58</v>
      </c>
      <c r="E11" s="14">
        <v>29727.56</v>
      </c>
      <c r="F11" s="15">
        <f>(D11-E11)/E11</f>
        <v>-0.48759400367874123</v>
      </c>
      <c r="G11" s="22">
        <v>2982</v>
      </c>
      <c r="H11" s="22">
        <v>78</v>
      </c>
      <c r="I11" s="16">
        <f t="shared" ref="I11:I23" si="0">G11/H11</f>
        <v>38.230769230769234</v>
      </c>
      <c r="J11" s="13">
        <v>17</v>
      </c>
      <c r="K11" s="16">
        <v>2</v>
      </c>
      <c r="L11" s="14">
        <v>57057.22</v>
      </c>
      <c r="M11" s="22">
        <v>11216</v>
      </c>
      <c r="N11" s="17">
        <v>45338</v>
      </c>
      <c r="O11" s="23" t="s">
        <v>29</v>
      </c>
      <c r="P11" s="24"/>
    </row>
    <row r="12" spans="1:16" s="25" customFormat="1" ht="24.95" customHeight="1">
      <c r="A12" s="12">
        <v>10</v>
      </c>
      <c r="B12" s="12">
        <v>8</v>
      </c>
      <c r="C12" s="20" t="s">
        <v>20</v>
      </c>
      <c r="D12" s="14">
        <v>13474.23</v>
      </c>
      <c r="E12" s="14">
        <v>16951.71</v>
      </c>
      <c r="F12" s="15">
        <f>(D12-E12)/E12</f>
        <v>-0.2051403663701184</v>
      </c>
      <c r="G12" s="22">
        <v>2563</v>
      </c>
      <c r="H12" s="22">
        <v>46</v>
      </c>
      <c r="I12" s="16">
        <f t="shared" si="0"/>
        <v>55.717391304347828</v>
      </c>
      <c r="J12" s="13">
        <v>9</v>
      </c>
      <c r="K12" s="16">
        <v>10</v>
      </c>
      <c r="L12" s="14">
        <v>519471.95</v>
      </c>
      <c r="M12" s="22">
        <v>95414</v>
      </c>
      <c r="N12" s="17">
        <v>45282</v>
      </c>
      <c r="O12" s="23" t="s">
        <v>21</v>
      </c>
      <c r="P12" s="24"/>
    </row>
    <row r="13" spans="1:16" s="25" customFormat="1" ht="24.95" customHeight="1">
      <c r="A13" s="12">
        <v>11</v>
      </c>
      <c r="B13" s="12" t="s">
        <v>16</v>
      </c>
      <c r="C13" s="20" t="s">
        <v>131</v>
      </c>
      <c r="D13" s="14">
        <v>8760.34</v>
      </c>
      <c r="E13" s="15" t="s">
        <v>18</v>
      </c>
      <c r="F13" s="15" t="s">
        <v>18</v>
      </c>
      <c r="G13" s="22">
        <v>1261</v>
      </c>
      <c r="H13" s="22">
        <v>39</v>
      </c>
      <c r="I13" s="16">
        <f t="shared" si="0"/>
        <v>32.333333333333336</v>
      </c>
      <c r="J13" s="13">
        <v>13</v>
      </c>
      <c r="K13" s="16">
        <v>1</v>
      </c>
      <c r="L13" s="14">
        <v>11809.11</v>
      </c>
      <c r="M13" s="22">
        <v>1878</v>
      </c>
      <c r="N13" s="17">
        <v>45345</v>
      </c>
      <c r="O13" s="23" t="s">
        <v>38</v>
      </c>
      <c r="P13" s="24"/>
    </row>
    <row r="14" spans="1:16" s="25" customFormat="1" ht="24.95" customHeight="1">
      <c r="A14" s="12">
        <v>12</v>
      </c>
      <c r="B14" s="12">
        <v>9</v>
      </c>
      <c r="C14" s="20" t="s">
        <v>22</v>
      </c>
      <c r="D14" s="14">
        <v>8436.4599999999991</v>
      </c>
      <c r="E14" s="14">
        <v>9612.84</v>
      </c>
      <c r="F14" s="15">
        <f t="shared" ref="F14:F19" si="1">(D14-E14)/E14</f>
        <v>-0.1223759055596474</v>
      </c>
      <c r="G14" s="22">
        <v>1470</v>
      </c>
      <c r="H14" s="22">
        <v>24</v>
      </c>
      <c r="I14" s="16">
        <f t="shared" si="0"/>
        <v>61.25</v>
      </c>
      <c r="J14" s="13">
        <v>5</v>
      </c>
      <c r="K14" s="16">
        <v>11</v>
      </c>
      <c r="L14" s="14">
        <v>603800.68000000005</v>
      </c>
      <c r="M14" s="22">
        <v>104369</v>
      </c>
      <c r="N14" s="17">
        <v>45275</v>
      </c>
      <c r="O14" s="23" t="s">
        <v>23</v>
      </c>
      <c r="P14" s="24"/>
    </row>
    <row r="15" spans="1:16" s="25" customFormat="1" ht="24.95" customHeight="1">
      <c r="A15" s="12">
        <v>13</v>
      </c>
      <c r="B15" s="12">
        <v>7</v>
      </c>
      <c r="C15" s="20" t="s">
        <v>134</v>
      </c>
      <c r="D15" s="14">
        <v>8296.9500000000007</v>
      </c>
      <c r="E15" s="14">
        <v>21151.13</v>
      </c>
      <c r="F15" s="15">
        <f t="shared" si="1"/>
        <v>-0.60773017800940188</v>
      </c>
      <c r="G15" s="22">
        <v>1192</v>
      </c>
      <c r="H15" s="22">
        <v>36</v>
      </c>
      <c r="I15" s="16">
        <f t="shared" si="0"/>
        <v>33.111111111111114</v>
      </c>
      <c r="J15" s="13">
        <v>9</v>
      </c>
      <c r="K15" s="16">
        <v>2</v>
      </c>
      <c r="L15" s="14">
        <v>58405.43</v>
      </c>
      <c r="M15" s="22">
        <v>8420</v>
      </c>
      <c r="N15" s="17">
        <v>45338</v>
      </c>
      <c r="O15" s="23" t="s">
        <v>135</v>
      </c>
      <c r="P15" s="24"/>
    </row>
    <row r="16" spans="1:16" s="25" customFormat="1" ht="24.95" customHeight="1">
      <c r="A16" s="12">
        <v>14</v>
      </c>
      <c r="B16" s="12">
        <v>12</v>
      </c>
      <c r="C16" s="20" t="s">
        <v>133</v>
      </c>
      <c r="D16" s="14">
        <v>5660.45</v>
      </c>
      <c r="E16" s="14">
        <v>4771.9799999999996</v>
      </c>
      <c r="F16" s="15">
        <f t="shared" si="1"/>
        <v>0.18618477026307745</v>
      </c>
      <c r="G16" s="22">
        <v>950</v>
      </c>
      <c r="H16" s="22">
        <v>46</v>
      </c>
      <c r="I16" s="16">
        <f t="shared" si="0"/>
        <v>20.652173913043477</v>
      </c>
      <c r="J16" s="13">
        <v>17</v>
      </c>
      <c r="K16" s="16">
        <v>1</v>
      </c>
      <c r="L16" s="14">
        <v>10839.03</v>
      </c>
      <c r="M16" s="22">
        <v>1868</v>
      </c>
      <c r="N16" s="17">
        <v>45345</v>
      </c>
      <c r="O16" s="23" t="s">
        <v>31</v>
      </c>
      <c r="P16" s="24"/>
    </row>
    <row r="17" spans="1:16" s="25" customFormat="1" ht="24.95" customHeight="1">
      <c r="A17" s="12">
        <v>15</v>
      </c>
      <c r="B17" s="12">
        <v>11</v>
      </c>
      <c r="C17" s="20" t="s">
        <v>32</v>
      </c>
      <c r="D17" s="14">
        <v>5079.7700000000004</v>
      </c>
      <c r="E17" s="14">
        <v>6409.29</v>
      </c>
      <c r="F17" s="15">
        <f t="shared" si="1"/>
        <v>-0.20743639311062528</v>
      </c>
      <c r="G17" s="22">
        <v>982</v>
      </c>
      <c r="H17" s="22">
        <v>13</v>
      </c>
      <c r="I17" s="16">
        <f t="shared" si="0"/>
        <v>75.538461538461533</v>
      </c>
      <c r="J17" s="13">
        <v>4</v>
      </c>
      <c r="K17" s="16">
        <v>14</v>
      </c>
      <c r="L17" s="14">
        <v>276794.81</v>
      </c>
      <c r="M17" s="22">
        <v>52831</v>
      </c>
      <c r="N17" s="17">
        <v>45254</v>
      </c>
      <c r="O17" s="23" t="s">
        <v>33</v>
      </c>
      <c r="P17" s="24"/>
    </row>
    <row r="18" spans="1:16" s="25" customFormat="1" ht="24.95" customHeight="1">
      <c r="A18" s="12">
        <v>16</v>
      </c>
      <c r="B18" s="12">
        <v>10</v>
      </c>
      <c r="C18" s="20" t="s">
        <v>97</v>
      </c>
      <c r="D18" s="14">
        <v>2259.84</v>
      </c>
      <c r="E18" s="14">
        <v>7934.37</v>
      </c>
      <c r="F18" s="15">
        <f t="shared" si="1"/>
        <v>-0.71518343611402035</v>
      </c>
      <c r="G18" s="22">
        <v>292</v>
      </c>
      <c r="H18" s="22">
        <v>10</v>
      </c>
      <c r="I18" s="16">
        <f t="shared" si="0"/>
        <v>29.2</v>
      </c>
      <c r="J18" s="13">
        <v>4</v>
      </c>
      <c r="K18" s="16">
        <v>5</v>
      </c>
      <c r="L18" s="14">
        <v>136005.64000000001</v>
      </c>
      <c r="M18" s="22">
        <v>19750</v>
      </c>
      <c r="N18" s="17">
        <v>45317</v>
      </c>
      <c r="O18" s="23" t="s">
        <v>88</v>
      </c>
      <c r="P18" s="24"/>
    </row>
    <row r="19" spans="1:16" s="25" customFormat="1" ht="24.95" customHeight="1">
      <c r="A19" s="12">
        <v>17</v>
      </c>
      <c r="B19" s="12">
        <v>16</v>
      </c>
      <c r="C19" s="20" t="s">
        <v>104</v>
      </c>
      <c r="D19" s="14">
        <v>1628.85</v>
      </c>
      <c r="E19" s="14">
        <v>2915.68</v>
      </c>
      <c r="F19" s="15">
        <f t="shared" si="1"/>
        <v>-0.44134815892004609</v>
      </c>
      <c r="G19" s="22">
        <v>224</v>
      </c>
      <c r="H19" s="22">
        <v>5</v>
      </c>
      <c r="I19" s="16">
        <f t="shared" si="0"/>
        <v>44.8</v>
      </c>
      <c r="J19" s="13">
        <v>2</v>
      </c>
      <c r="K19" s="16">
        <v>4</v>
      </c>
      <c r="L19" s="14">
        <v>32402.75</v>
      </c>
      <c r="M19" s="22">
        <v>4751</v>
      </c>
      <c r="N19" s="17">
        <v>45324</v>
      </c>
      <c r="O19" s="23" t="s">
        <v>29</v>
      </c>
      <c r="P19" s="24"/>
    </row>
    <row r="20" spans="1:16" s="25" customFormat="1" ht="24.95" customHeight="1">
      <c r="A20" s="12">
        <v>18</v>
      </c>
      <c r="B20" s="22" t="s">
        <v>16</v>
      </c>
      <c r="C20" s="20" t="s">
        <v>141</v>
      </c>
      <c r="D20" s="14">
        <v>1528</v>
      </c>
      <c r="E20" s="15" t="s">
        <v>18</v>
      </c>
      <c r="F20" s="15" t="s">
        <v>18</v>
      </c>
      <c r="G20" s="22">
        <v>248</v>
      </c>
      <c r="H20" s="22">
        <v>8</v>
      </c>
      <c r="I20" s="16">
        <f t="shared" si="0"/>
        <v>31</v>
      </c>
      <c r="J20" s="13">
        <v>4</v>
      </c>
      <c r="K20" s="16">
        <v>1</v>
      </c>
      <c r="L20" s="14">
        <v>1528</v>
      </c>
      <c r="M20" s="22">
        <v>248</v>
      </c>
      <c r="N20" s="17">
        <v>45345</v>
      </c>
      <c r="O20" s="23" t="s">
        <v>142</v>
      </c>
      <c r="P20" s="24"/>
    </row>
    <row r="21" spans="1:16" s="57" customFormat="1" ht="24.95" customHeight="1">
      <c r="A21" s="12">
        <v>19</v>
      </c>
      <c r="B21" s="22" t="s">
        <v>16</v>
      </c>
      <c r="C21" s="20" t="s">
        <v>149</v>
      </c>
      <c r="D21" s="14">
        <v>1477.9</v>
      </c>
      <c r="E21" s="15" t="s">
        <v>18</v>
      </c>
      <c r="F21" s="15" t="s">
        <v>18</v>
      </c>
      <c r="G21" s="22">
        <v>233</v>
      </c>
      <c r="H21" s="22">
        <v>9</v>
      </c>
      <c r="I21" s="16">
        <f t="shared" si="0"/>
        <v>25.888888888888889</v>
      </c>
      <c r="J21" s="13">
        <v>7</v>
      </c>
      <c r="K21" s="16">
        <v>1</v>
      </c>
      <c r="L21" s="14">
        <v>1477.9</v>
      </c>
      <c r="M21" s="22">
        <v>233</v>
      </c>
      <c r="N21" s="17">
        <v>45345</v>
      </c>
      <c r="O21" s="23" t="s">
        <v>150</v>
      </c>
      <c r="P21" s="18"/>
    </row>
    <row r="22" spans="1:16" s="25" customFormat="1" ht="24.95" customHeight="1">
      <c r="A22" s="12">
        <v>20</v>
      </c>
      <c r="B22" s="12">
        <v>15</v>
      </c>
      <c r="C22" s="20" t="s">
        <v>136</v>
      </c>
      <c r="D22" s="14">
        <v>1419.36</v>
      </c>
      <c r="E22" s="14">
        <v>2940.17</v>
      </c>
      <c r="F22" s="15">
        <f>(D22-E22)/E22</f>
        <v>-0.51725240377257098</v>
      </c>
      <c r="G22" s="22">
        <v>282</v>
      </c>
      <c r="H22" s="22">
        <v>4</v>
      </c>
      <c r="I22" s="16">
        <f t="shared" si="0"/>
        <v>70.5</v>
      </c>
      <c r="J22" s="13">
        <v>2</v>
      </c>
      <c r="K22" s="16" t="s">
        <v>18</v>
      </c>
      <c r="L22" s="14">
        <v>1054412.73</v>
      </c>
      <c r="M22" s="22">
        <v>196712</v>
      </c>
      <c r="N22" s="17">
        <v>44916</v>
      </c>
      <c r="O22" s="23" t="s">
        <v>21</v>
      </c>
      <c r="P22" s="24"/>
    </row>
    <row r="23" spans="1:16" s="25" customFormat="1" ht="24.95" customHeight="1">
      <c r="A23" s="12">
        <v>21</v>
      </c>
      <c r="B23" s="12">
        <v>20</v>
      </c>
      <c r="C23" s="20" t="s">
        <v>121</v>
      </c>
      <c r="D23" s="14">
        <v>933.8</v>
      </c>
      <c r="E23" s="14">
        <v>1868.7</v>
      </c>
      <c r="F23" s="15">
        <f>(D23-E23)/E23</f>
        <v>-0.50029432225611392</v>
      </c>
      <c r="G23" s="22">
        <v>137</v>
      </c>
      <c r="H23" s="22">
        <v>6</v>
      </c>
      <c r="I23" s="16">
        <f t="shared" si="0"/>
        <v>22.833333333333332</v>
      </c>
      <c r="J23" s="13">
        <v>5</v>
      </c>
      <c r="K23" s="16">
        <v>3</v>
      </c>
      <c r="L23" s="14">
        <v>16719.32</v>
      </c>
      <c r="M23" s="22">
        <v>2627</v>
      </c>
      <c r="N23" s="17">
        <v>45331</v>
      </c>
      <c r="O23" s="23" t="s">
        <v>38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99</v>
      </c>
      <c r="D24" s="14">
        <v>886</v>
      </c>
      <c r="E24" s="14">
        <v>2282</v>
      </c>
      <c r="F24" s="15">
        <f>(D24-E24)/E24</f>
        <v>-0.61174408413672221</v>
      </c>
      <c r="G24" s="22">
        <v>172</v>
      </c>
      <c r="H24" s="16" t="s">
        <v>18</v>
      </c>
      <c r="I24" s="16" t="s">
        <v>18</v>
      </c>
      <c r="J24" s="13">
        <v>2</v>
      </c>
      <c r="K24" s="16">
        <v>5</v>
      </c>
      <c r="L24" s="14">
        <v>33583</v>
      </c>
      <c r="M24" s="22">
        <v>6866</v>
      </c>
      <c r="N24" s="17">
        <v>45317</v>
      </c>
      <c r="O24" s="23" t="s">
        <v>100</v>
      </c>
      <c r="P24" s="24"/>
    </row>
    <row r="25" spans="1:16" s="25" customFormat="1" ht="24.95" customHeight="1">
      <c r="A25" s="12">
        <v>23</v>
      </c>
      <c r="B25" s="14" t="s">
        <v>18</v>
      </c>
      <c r="C25" s="20" t="s">
        <v>138</v>
      </c>
      <c r="D25" s="14">
        <v>730.6</v>
      </c>
      <c r="E25" s="14" t="s">
        <v>18</v>
      </c>
      <c r="F25" s="15" t="s">
        <v>18</v>
      </c>
      <c r="G25" s="22">
        <v>108</v>
      </c>
      <c r="H25" s="22">
        <v>4</v>
      </c>
      <c r="I25" s="16">
        <f t="shared" ref="I25:I39" si="2">G25/H25</f>
        <v>27</v>
      </c>
      <c r="J25" s="13">
        <v>4</v>
      </c>
      <c r="K25" s="15" t="s">
        <v>18</v>
      </c>
      <c r="L25" s="14">
        <v>1926.8400000000001</v>
      </c>
      <c r="M25" s="22">
        <v>353</v>
      </c>
      <c r="N25" s="17">
        <v>45338</v>
      </c>
      <c r="O25" s="23" t="s">
        <v>83</v>
      </c>
      <c r="P25" s="18"/>
    </row>
    <row r="26" spans="1:16" s="25" customFormat="1" ht="24.95" customHeight="1">
      <c r="A26" s="12">
        <v>24</v>
      </c>
      <c r="B26" s="12">
        <v>18</v>
      </c>
      <c r="C26" s="20" t="s">
        <v>137</v>
      </c>
      <c r="D26" s="14">
        <v>628.74</v>
      </c>
      <c r="E26" s="14">
        <v>2182.8000000000002</v>
      </c>
      <c r="F26" s="15">
        <f t="shared" ref="F26:F31" si="3">(D26-E26)/E26</f>
        <v>-0.71195711929631667</v>
      </c>
      <c r="G26" s="22">
        <v>110</v>
      </c>
      <c r="H26" s="22">
        <v>2</v>
      </c>
      <c r="I26" s="16">
        <f t="shared" si="2"/>
        <v>55</v>
      </c>
      <c r="J26" s="13">
        <v>1</v>
      </c>
      <c r="K26" s="15" t="s">
        <v>18</v>
      </c>
      <c r="L26" s="14">
        <v>593790.14</v>
      </c>
      <c r="M26" s="22">
        <v>109439</v>
      </c>
      <c r="N26" s="17">
        <v>45023</v>
      </c>
      <c r="O26" s="23" t="s">
        <v>21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105</v>
      </c>
      <c r="D27" s="14">
        <v>459.2</v>
      </c>
      <c r="E27" s="14">
        <v>2145</v>
      </c>
      <c r="F27" s="15">
        <f t="shared" si="3"/>
        <v>-0.7859207459207459</v>
      </c>
      <c r="G27" s="22">
        <v>63</v>
      </c>
      <c r="H27" s="22">
        <v>3</v>
      </c>
      <c r="I27" s="16">
        <f t="shared" si="2"/>
        <v>21</v>
      </c>
      <c r="J27" s="13">
        <v>2</v>
      </c>
      <c r="K27" s="16">
        <v>4</v>
      </c>
      <c r="L27" s="14">
        <v>30510.14</v>
      </c>
      <c r="M27" s="22">
        <v>4805</v>
      </c>
      <c r="N27" s="17">
        <v>45324</v>
      </c>
      <c r="O27" s="23" t="s">
        <v>31</v>
      </c>
      <c r="P27" s="24"/>
    </row>
    <row r="28" spans="1:16" s="25" customFormat="1" ht="24.95" customHeight="1">
      <c r="A28" s="12">
        <v>26</v>
      </c>
      <c r="B28" s="12">
        <v>32</v>
      </c>
      <c r="C28" s="20" t="s">
        <v>75</v>
      </c>
      <c r="D28" s="14">
        <v>399.2</v>
      </c>
      <c r="E28" s="14">
        <v>220.9</v>
      </c>
      <c r="F28" s="15">
        <f t="shared" si="3"/>
        <v>0.80715255771842453</v>
      </c>
      <c r="G28" s="22">
        <v>50</v>
      </c>
      <c r="H28" s="22">
        <v>2</v>
      </c>
      <c r="I28" s="16">
        <f t="shared" si="2"/>
        <v>25</v>
      </c>
      <c r="J28" s="13">
        <v>1</v>
      </c>
      <c r="K28" s="16">
        <v>7</v>
      </c>
      <c r="L28" s="14">
        <v>144757.95000000001</v>
      </c>
      <c r="M28" s="22">
        <v>20849</v>
      </c>
      <c r="N28" s="17">
        <v>45303</v>
      </c>
      <c r="O28" s="23" t="s">
        <v>56</v>
      </c>
      <c r="P28" s="24"/>
    </row>
    <row r="29" spans="1:16" s="25" customFormat="1" ht="24.95" customHeight="1">
      <c r="A29" s="12">
        <v>27</v>
      </c>
      <c r="B29" s="22">
        <v>23</v>
      </c>
      <c r="C29" s="20" t="s">
        <v>144</v>
      </c>
      <c r="D29" s="14">
        <v>351.5</v>
      </c>
      <c r="E29" s="14">
        <v>1303.4000000000001</v>
      </c>
      <c r="F29" s="15">
        <f t="shared" si="3"/>
        <v>-0.73032069970845481</v>
      </c>
      <c r="G29" s="22">
        <v>67</v>
      </c>
      <c r="H29" s="22">
        <v>4</v>
      </c>
      <c r="I29" s="16">
        <f t="shared" si="2"/>
        <v>16.75</v>
      </c>
      <c r="J29" s="13">
        <v>3</v>
      </c>
      <c r="K29" s="16">
        <v>2</v>
      </c>
      <c r="L29" s="14">
        <v>1655</v>
      </c>
      <c r="M29" s="22">
        <v>247</v>
      </c>
      <c r="N29" s="17">
        <v>45338</v>
      </c>
      <c r="O29" s="23" t="s">
        <v>145</v>
      </c>
      <c r="P29" s="18"/>
    </row>
    <row r="30" spans="1:16" s="25" customFormat="1" ht="24.95" customHeight="1">
      <c r="A30" s="12">
        <v>28</v>
      </c>
      <c r="B30" s="12">
        <v>24</v>
      </c>
      <c r="C30" s="20" t="s">
        <v>109</v>
      </c>
      <c r="D30" s="14">
        <v>330.92</v>
      </c>
      <c r="E30" s="14">
        <v>1146.2</v>
      </c>
      <c r="F30" s="15">
        <f t="shared" si="3"/>
        <v>-0.7112894782760425</v>
      </c>
      <c r="G30" s="22">
        <v>48</v>
      </c>
      <c r="H30" s="22">
        <v>4</v>
      </c>
      <c r="I30" s="16">
        <f t="shared" si="2"/>
        <v>12</v>
      </c>
      <c r="J30" s="13">
        <v>2</v>
      </c>
      <c r="K30" s="16">
        <v>4</v>
      </c>
      <c r="L30" s="14">
        <v>45146.720000000001</v>
      </c>
      <c r="M30" s="22">
        <v>6467</v>
      </c>
      <c r="N30" s="17">
        <v>45324</v>
      </c>
      <c r="O30" s="23" t="s">
        <v>21</v>
      </c>
      <c r="P30" s="24"/>
    </row>
    <row r="31" spans="1:16" s="25" customFormat="1" ht="24.95" customHeight="1">
      <c r="A31" s="12">
        <v>29</v>
      </c>
      <c r="B31" s="12">
        <v>26</v>
      </c>
      <c r="C31" s="20" t="s">
        <v>26</v>
      </c>
      <c r="D31" s="14">
        <v>327.27999999999997</v>
      </c>
      <c r="E31" s="14">
        <v>1105.26</v>
      </c>
      <c r="F31" s="15">
        <f t="shared" si="3"/>
        <v>-0.70388867777717468</v>
      </c>
      <c r="G31" s="22">
        <v>42</v>
      </c>
      <c r="H31" s="22">
        <v>3</v>
      </c>
      <c r="I31" s="16">
        <f t="shared" si="2"/>
        <v>14</v>
      </c>
      <c r="J31" s="13">
        <v>1</v>
      </c>
      <c r="K31" s="16">
        <v>13</v>
      </c>
      <c r="L31" s="14">
        <v>521983.95</v>
      </c>
      <c r="M31" s="22">
        <v>71530</v>
      </c>
      <c r="N31" s="17">
        <v>45261</v>
      </c>
      <c r="O31" s="23" t="s">
        <v>27</v>
      </c>
      <c r="P31" s="24"/>
    </row>
    <row r="32" spans="1:16" s="25" customFormat="1" ht="24.95" customHeight="1">
      <c r="A32" s="12">
        <v>30</v>
      </c>
      <c r="B32" s="14" t="s">
        <v>18</v>
      </c>
      <c r="C32" s="20" t="s">
        <v>77</v>
      </c>
      <c r="D32" s="14">
        <v>138</v>
      </c>
      <c r="E32" s="14" t="s">
        <v>18</v>
      </c>
      <c r="F32" s="14" t="s">
        <v>18</v>
      </c>
      <c r="G32" s="22">
        <v>30</v>
      </c>
      <c r="H32" s="22">
        <v>1</v>
      </c>
      <c r="I32" s="16">
        <f t="shared" si="2"/>
        <v>30</v>
      </c>
      <c r="J32" s="13">
        <v>1</v>
      </c>
      <c r="K32" s="15" t="s">
        <v>18</v>
      </c>
      <c r="L32" s="14">
        <v>4256.3100000000004</v>
      </c>
      <c r="M32" s="22">
        <v>1143</v>
      </c>
      <c r="N32" s="17">
        <v>45275</v>
      </c>
      <c r="O32" s="23" t="s">
        <v>51</v>
      </c>
      <c r="P32" s="24"/>
    </row>
    <row r="33" spans="1:16" s="25" customFormat="1" ht="24.95" customHeight="1">
      <c r="A33" s="12">
        <v>31</v>
      </c>
      <c r="B33" s="12">
        <v>29</v>
      </c>
      <c r="C33" s="20" t="s">
        <v>70</v>
      </c>
      <c r="D33" s="14">
        <v>127</v>
      </c>
      <c r="E33" s="14">
        <v>431.4</v>
      </c>
      <c r="F33" s="15">
        <f t="shared" ref="F33:F38" si="4">(D33-E33)/E33</f>
        <v>-0.70560964302271667</v>
      </c>
      <c r="G33" s="22">
        <v>17</v>
      </c>
      <c r="H33" s="22">
        <v>1</v>
      </c>
      <c r="I33" s="16">
        <f t="shared" si="2"/>
        <v>17</v>
      </c>
      <c r="J33" s="13">
        <v>1</v>
      </c>
      <c r="K33" s="16">
        <v>7</v>
      </c>
      <c r="L33" s="14">
        <v>9669.15</v>
      </c>
      <c r="M33" s="22">
        <v>1529</v>
      </c>
      <c r="N33" s="17">
        <v>45303</v>
      </c>
      <c r="O33" s="23" t="s">
        <v>29</v>
      </c>
      <c r="P33" s="24"/>
    </row>
    <row r="34" spans="1:16" s="25" customFormat="1" ht="24.95" customHeight="1">
      <c r="A34" s="12">
        <v>32</v>
      </c>
      <c r="B34" s="12">
        <v>24</v>
      </c>
      <c r="C34" s="20" t="s">
        <v>55</v>
      </c>
      <c r="D34" s="14">
        <v>102.32</v>
      </c>
      <c r="E34" s="14">
        <v>1128.83</v>
      </c>
      <c r="F34" s="15">
        <f t="shared" si="4"/>
        <v>-0.9093574763250446</v>
      </c>
      <c r="G34" s="22">
        <v>19</v>
      </c>
      <c r="H34" s="22">
        <v>1</v>
      </c>
      <c r="I34" s="16">
        <f t="shared" si="2"/>
        <v>19</v>
      </c>
      <c r="J34" s="13">
        <v>1</v>
      </c>
      <c r="K34" s="16">
        <v>8</v>
      </c>
      <c r="L34" s="14">
        <v>46882.33</v>
      </c>
      <c r="M34" s="22">
        <v>8938</v>
      </c>
      <c r="N34" s="17">
        <v>45296</v>
      </c>
      <c r="O34" s="23" t="s">
        <v>56</v>
      </c>
      <c r="P34" s="24"/>
    </row>
    <row r="35" spans="1:16" s="25" customFormat="1" ht="24.95" customHeight="1">
      <c r="A35" s="12">
        <v>33</v>
      </c>
      <c r="B35" s="12">
        <v>34</v>
      </c>
      <c r="C35" s="20" t="s">
        <v>28</v>
      </c>
      <c r="D35" s="14">
        <v>85</v>
      </c>
      <c r="E35" s="14">
        <v>190</v>
      </c>
      <c r="F35" s="15">
        <f t="shared" si="4"/>
        <v>-0.55263157894736847</v>
      </c>
      <c r="G35" s="22">
        <v>17</v>
      </c>
      <c r="H35" s="13">
        <v>1</v>
      </c>
      <c r="I35" s="16">
        <f t="shared" si="2"/>
        <v>17</v>
      </c>
      <c r="J35" s="13">
        <v>1</v>
      </c>
      <c r="K35" s="13">
        <v>9</v>
      </c>
      <c r="L35" s="14">
        <v>41614.82</v>
      </c>
      <c r="M35" s="22">
        <v>8248</v>
      </c>
      <c r="N35" s="17">
        <v>45289</v>
      </c>
      <c r="O35" s="23" t="s">
        <v>29</v>
      </c>
      <c r="P35" s="24"/>
    </row>
    <row r="36" spans="1:16" s="25" customFormat="1" ht="24.95" customHeight="1">
      <c r="A36" s="12">
        <v>34</v>
      </c>
      <c r="B36" s="12">
        <v>32</v>
      </c>
      <c r="C36" s="20" t="s">
        <v>117</v>
      </c>
      <c r="D36" s="14">
        <v>84</v>
      </c>
      <c r="E36" s="14">
        <v>238</v>
      </c>
      <c r="F36" s="15">
        <f t="shared" si="4"/>
        <v>-0.6470588235294118</v>
      </c>
      <c r="G36" s="22">
        <v>18</v>
      </c>
      <c r="H36" s="22">
        <v>2</v>
      </c>
      <c r="I36" s="16">
        <f t="shared" si="2"/>
        <v>9</v>
      </c>
      <c r="J36" s="13">
        <v>2</v>
      </c>
      <c r="K36" s="16">
        <v>3</v>
      </c>
      <c r="L36" s="14">
        <v>573.5</v>
      </c>
      <c r="M36" s="22">
        <v>119</v>
      </c>
      <c r="N36" s="17">
        <v>45331</v>
      </c>
      <c r="O36" s="23" t="s">
        <v>46</v>
      </c>
      <c r="P36" s="24"/>
    </row>
    <row r="37" spans="1:16" s="25" customFormat="1" ht="24.95" customHeight="1">
      <c r="A37" s="12">
        <v>35</v>
      </c>
      <c r="B37" s="12">
        <v>40</v>
      </c>
      <c r="C37" s="20" t="s">
        <v>111</v>
      </c>
      <c r="D37" s="14">
        <v>40</v>
      </c>
      <c r="E37" s="14">
        <v>25.5</v>
      </c>
      <c r="F37" s="15">
        <f t="shared" si="4"/>
        <v>0.56862745098039214</v>
      </c>
      <c r="G37" s="22">
        <v>10</v>
      </c>
      <c r="H37" s="22">
        <v>1</v>
      </c>
      <c r="I37" s="16">
        <f t="shared" si="2"/>
        <v>10</v>
      </c>
      <c r="J37" s="13">
        <v>1</v>
      </c>
      <c r="K37" s="15" t="s">
        <v>18</v>
      </c>
      <c r="L37" s="14">
        <v>563.16</v>
      </c>
      <c r="M37" s="22">
        <v>103</v>
      </c>
      <c r="N37" s="17">
        <v>45324</v>
      </c>
      <c r="O37" s="23" t="s">
        <v>69</v>
      </c>
      <c r="P37" s="24"/>
    </row>
    <row r="38" spans="1:16" s="25" customFormat="1" ht="24.95" customHeight="1">
      <c r="A38" s="12">
        <v>36</v>
      </c>
      <c r="B38" s="12">
        <v>39</v>
      </c>
      <c r="C38" s="20" t="s">
        <v>45</v>
      </c>
      <c r="D38" s="14">
        <v>35</v>
      </c>
      <c r="E38" s="14">
        <v>85</v>
      </c>
      <c r="F38" s="15">
        <f t="shared" si="4"/>
        <v>-0.58823529411764708</v>
      </c>
      <c r="G38" s="22">
        <v>7</v>
      </c>
      <c r="H38" s="22">
        <v>1</v>
      </c>
      <c r="I38" s="16">
        <f t="shared" si="2"/>
        <v>7</v>
      </c>
      <c r="J38" s="13">
        <v>1</v>
      </c>
      <c r="K38" s="16">
        <v>9</v>
      </c>
      <c r="L38" s="14">
        <v>2791.02</v>
      </c>
      <c r="M38" s="22">
        <v>620</v>
      </c>
      <c r="N38" s="17">
        <v>45289</v>
      </c>
      <c r="O38" s="23" t="s">
        <v>46</v>
      </c>
      <c r="P38" s="24"/>
    </row>
    <row r="39" spans="1:16" s="25" customFormat="1" ht="24.95" customHeight="1">
      <c r="A39" s="12">
        <v>37</v>
      </c>
      <c r="B39" s="15" t="s">
        <v>18</v>
      </c>
      <c r="C39" s="20" t="s">
        <v>102</v>
      </c>
      <c r="D39" s="14">
        <v>33</v>
      </c>
      <c r="E39" s="15" t="s">
        <v>18</v>
      </c>
      <c r="F39" s="15" t="s">
        <v>18</v>
      </c>
      <c r="G39" s="22">
        <v>9</v>
      </c>
      <c r="H39" s="22">
        <v>3</v>
      </c>
      <c r="I39" s="16">
        <f t="shared" si="2"/>
        <v>3</v>
      </c>
      <c r="J39" s="13">
        <v>2</v>
      </c>
      <c r="K39" s="15" t="s">
        <v>18</v>
      </c>
      <c r="L39" s="14">
        <v>157.5</v>
      </c>
      <c r="M39" s="22">
        <v>40</v>
      </c>
      <c r="N39" s="17">
        <v>45317</v>
      </c>
      <c r="O39" s="23" t="s">
        <v>46</v>
      </c>
      <c r="P39" s="18"/>
    </row>
    <row r="40" spans="1:16" s="27" customFormat="1" ht="24.75" customHeight="1">
      <c r="B40" s="28"/>
      <c r="C40" s="29" t="s">
        <v>153</v>
      </c>
      <c r="D40" s="30">
        <f>SUBTOTAL(109,Table13245678910111213141517161819202122232426252728302931323334363537383456789[Pajamos 
(GBO)])</f>
        <v>354494.2900000001</v>
      </c>
      <c r="E40" s="30" t="s">
        <v>147</v>
      </c>
      <c r="F40" s="31">
        <f t="shared" ref="F40" si="5">(D40-E40)/E40</f>
        <v>-0.26752686639020246</v>
      </c>
      <c r="G40" s="32">
        <f>SUBTOTAL(109,Table13245678910111213141517161819202122232426252728302931323334363537383456789[Žiūrovų sk. 
(ADM)])</f>
        <v>54434</v>
      </c>
      <c r="H40" s="33"/>
      <c r="I40" s="33"/>
      <c r="J40" s="28"/>
      <c r="K40" s="28"/>
      <c r="L40" s="30"/>
      <c r="M40" s="32"/>
      <c r="N40" s="34"/>
      <c r="O40" s="35" t="s">
        <v>52</v>
      </c>
      <c r="P40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A2480-ABCC-4BE4-8D76-2FCD8F898C77}">
  <dimension ref="A1:XFC43"/>
  <sheetViews>
    <sheetView topLeftCell="A12" zoomScale="60" zoomScaleNormal="60" workbookViewId="0">
      <selection activeCell="C30" sqref="C30:O30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 t="s">
        <v>16</v>
      </c>
      <c r="C3" s="20" t="s">
        <v>129</v>
      </c>
      <c r="D3" s="14">
        <v>202869.33199999999</v>
      </c>
      <c r="E3" s="14" t="s">
        <v>18</v>
      </c>
      <c r="F3" s="15" t="s">
        <v>18</v>
      </c>
      <c r="G3" s="22">
        <v>25902</v>
      </c>
      <c r="H3" s="15" t="s">
        <v>18</v>
      </c>
      <c r="I3" s="15" t="s">
        <v>18</v>
      </c>
      <c r="J3" s="13">
        <v>12</v>
      </c>
      <c r="K3" s="16">
        <v>1</v>
      </c>
      <c r="L3" s="14">
        <v>322889.78000000003</v>
      </c>
      <c r="M3" s="22">
        <v>41226</v>
      </c>
      <c r="N3" s="17">
        <v>45338</v>
      </c>
      <c r="O3" s="23" t="s">
        <v>130</v>
      </c>
      <c r="P3" s="24"/>
    </row>
    <row r="4" spans="1:16" s="19" customFormat="1" ht="24.95" customHeight="1">
      <c r="A4" s="12">
        <v>2</v>
      </c>
      <c r="B4" s="13">
        <v>1</v>
      </c>
      <c r="C4" s="20" t="s">
        <v>84</v>
      </c>
      <c r="D4" s="14">
        <v>65049.22</v>
      </c>
      <c r="E4" s="14">
        <v>92017.66</v>
      </c>
      <c r="F4" s="15">
        <f>(D4-E4)/E4</f>
        <v>-0.29307895897374486</v>
      </c>
      <c r="G4" s="22">
        <v>9539</v>
      </c>
      <c r="H4" s="15" t="s">
        <v>18</v>
      </c>
      <c r="I4" s="15" t="s">
        <v>18</v>
      </c>
      <c r="J4" s="13">
        <v>0.15</v>
      </c>
      <c r="K4" s="16">
        <v>5</v>
      </c>
      <c r="L4" s="14">
        <v>1139463.48</v>
      </c>
      <c r="M4" s="22">
        <v>164717</v>
      </c>
      <c r="N4" s="17">
        <v>45310</v>
      </c>
      <c r="O4" s="23" t="s">
        <v>85</v>
      </c>
      <c r="P4" s="24"/>
    </row>
    <row r="5" spans="1:16" s="19" customFormat="1" ht="24.95" customHeight="1">
      <c r="A5" s="12">
        <v>3</v>
      </c>
      <c r="B5" s="13" t="s">
        <v>16</v>
      </c>
      <c r="C5" s="20" t="s">
        <v>132</v>
      </c>
      <c r="D5" s="14">
        <v>29727.56</v>
      </c>
      <c r="E5" s="14" t="s">
        <v>18</v>
      </c>
      <c r="F5" s="15" t="s">
        <v>18</v>
      </c>
      <c r="G5" s="22">
        <v>5639</v>
      </c>
      <c r="H5" s="22">
        <v>119</v>
      </c>
      <c r="I5" s="16">
        <f t="shared" ref="I5:I18" si="0">G5/H5</f>
        <v>47.386554621848738</v>
      </c>
      <c r="J5" s="13">
        <v>19</v>
      </c>
      <c r="K5" s="16">
        <v>1</v>
      </c>
      <c r="L5" s="14">
        <v>29727.56</v>
      </c>
      <c r="M5" s="22">
        <v>5639</v>
      </c>
      <c r="N5" s="17">
        <v>45338</v>
      </c>
      <c r="O5" s="23" t="s">
        <v>29</v>
      </c>
      <c r="P5" s="24"/>
    </row>
    <row r="6" spans="1:16" s="25" customFormat="1" ht="24.95" customHeight="1">
      <c r="A6" s="12">
        <v>4</v>
      </c>
      <c r="B6" s="13">
        <v>4</v>
      </c>
      <c r="C6" s="20" t="s">
        <v>107</v>
      </c>
      <c r="D6" s="14">
        <v>28882.34</v>
      </c>
      <c r="E6" s="14">
        <v>28498.26</v>
      </c>
      <c r="F6" s="15">
        <f>(D6-E6)/E6</f>
        <v>1.3477314053559824E-2</v>
      </c>
      <c r="G6" s="22">
        <v>5108</v>
      </c>
      <c r="H6" s="22">
        <v>95</v>
      </c>
      <c r="I6" s="16">
        <f t="shared" si="0"/>
        <v>53.768421052631581</v>
      </c>
      <c r="J6" s="13">
        <v>17</v>
      </c>
      <c r="K6" s="16">
        <v>2</v>
      </c>
      <c r="L6" s="14">
        <v>69247.17</v>
      </c>
      <c r="M6" s="22">
        <v>12926</v>
      </c>
      <c r="N6" s="17">
        <v>45331</v>
      </c>
      <c r="O6" s="23" t="s">
        <v>31</v>
      </c>
      <c r="P6" s="24"/>
    </row>
    <row r="7" spans="1:16" s="25" customFormat="1" ht="24.75" customHeight="1">
      <c r="A7" s="12">
        <v>5</v>
      </c>
      <c r="B7" s="13">
        <v>3</v>
      </c>
      <c r="C7" s="20" t="s">
        <v>17</v>
      </c>
      <c r="D7" s="14">
        <v>28793</v>
      </c>
      <c r="E7" s="14">
        <v>37943</v>
      </c>
      <c r="F7" s="15">
        <f>(D7-E7)/E7</f>
        <v>-0.24115120048493793</v>
      </c>
      <c r="G7" s="22">
        <v>3937</v>
      </c>
      <c r="H7" s="13">
        <v>36</v>
      </c>
      <c r="I7" s="16">
        <f t="shared" si="0"/>
        <v>109.36111111111111</v>
      </c>
      <c r="J7" s="13">
        <v>6</v>
      </c>
      <c r="K7" s="13">
        <v>8</v>
      </c>
      <c r="L7" s="14">
        <v>1693048</v>
      </c>
      <c r="M7" s="22">
        <v>235712</v>
      </c>
      <c r="N7" s="17">
        <v>45289</v>
      </c>
      <c r="O7" s="23" t="s">
        <v>19</v>
      </c>
      <c r="P7" s="24"/>
    </row>
    <row r="8" spans="1:16" s="25" customFormat="1" ht="24.95" customHeight="1">
      <c r="A8" s="12">
        <v>6</v>
      </c>
      <c r="B8" s="13">
        <v>2</v>
      </c>
      <c r="C8" s="20" t="s">
        <v>90</v>
      </c>
      <c r="D8" s="14">
        <v>28189.200000000001</v>
      </c>
      <c r="E8" s="14">
        <v>38566.400000000001</v>
      </c>
      <c r="F8" s="15">
        <f>(D8-E8)/E8</f>
        <v>-0.26907359774311318</v>
      </c>
      <c r="G8" s="22">
        <v>3729</v>
      </c>
      <c r="H8" s="22">
        <v>66</v>
      </c>
      <c r="I8" s="16">
        <f t="shared" si="0"/>
        <v>56.5</v>
      </c>
      <c r="J8" s="13">
        <v>12</v>
      </c>
      <c r="K8" s="16">
        <v>5</v>
      </c>
      <c r="L8" s="14">
        <v>276901.21000000002</v>
      </c>
      <c r="M8" s="22">
        <v>39482</v>
      </c>
      <c r="N8" s="17">
        <v>45310</v>
      </c>
      <c r="O8" s="23" t="s">
        <v>33</v>
      </c>
      <c r="P8" s="24"/>
    </row>
    <row r="9" spans="1:16" s="25" customFormat="1" ht="24.95" customHeight="1">
      <c r="A9" s="12">
        <v>7</v>
      </c>
      <c r="B9" s="13" t="s">
        <v>16</v>
      </c>
      <c r="C9" s="20" t="s">
        <v>134</v>
      </c>
      <c r="D9" s="14">
        <v>21151.13</v>
      </c>
      <c r="E9" s="14" t="s">
        <v>18</v>
      </c>
      <c r="F9" s="15" t="s">
        <v>18</v>
      </c>
      <c r="G9" s="22">
        <v>2925</v>
      </c>
      <c r="H9" s="22">
        <v>74</v>
      </c>
      <c r="I9" s="16">
        <f t="shared" si="0"/>
        <v>39.527027027027025</v>
      </c>
      <c r="J9" s="13">
        <v>17</v>
      </c>
      <c r="K9" s="16">
        <v>1</v>
      </c>
      <c r="L9" s="14">
        <v>36851.480000000003</v>
      </c>
      <c r="M9" s="22">
        <v>5124</v>
      </c>
      <c r="N9" s="17">
        <v>45338</v>
      </c>
      <c r="O9" s="23" t="s">
        <v>135</v>
      </c>
      <c r="P9" s="24"/>
    </row>
    <row r="10" spans="1:16" s="25" customFormat="1" ht="24.95" customHeight="1">
      <c r="A10" s="12">
        <v>8</v>
      </c>
      <c r="B10" s="13">
        <v>5</v>
      </c>
      <c r="C10" s="20" t="s">
        <v>20</v>
      </c>
      <c r="D10" s="14">
        <v>16951.71</v>
      </c>
      <c r="E10" s="14">
        <v>18602.66</v>
      </c>
      <c r="F10" s="15">
        <f>(D10-E10)/E10</f>
        <v>-8.8748060761203007E-2</v>
      </c>
      <c r="G10" s="22">
        <v>3055</v>
      </c>
      <c r="H10" s="22">
        <v>54</v>
      </c>
      <c r="I10" s="16">
        <f t="shared" si="0"/>
        <v>56.574074074074076</v>
      </c>
      <c r="J10" s="13">
        <v>9</v>
      </c>
      <c r="K10" s="16">
        <v>9</v>
      </c>
      <c r="L10" s="14">
        <v>491957.83</v>
      </c>
      <c r="M10" s="22">
        <v>90000</v>
      </c>
      <c r="N10" s="17">
        <v>45282</v>
      </c>
      <c r="O10" s="23" t="s">
        <v>21</v>
      </c>
      <c r="P10" s="24"/>
    </row>
    <row r="11" spans="1:16" s="25" customFormat="1" ht="24.95" customHeight="1">
      <c r="A11" s="12">
        <v>9</v>
      </c>
      <c r="B11" s="13">
        <v>9</v>
      </c>
      <c r="C11" s="20" t="s">
        <v>22</v>
      </c>
      <c r="D11" s="14">
        <v>9612.84</v>
      </c>
      <c r="E11" s="14">
        <v>9073.7000000000007</v>
      </c>
      <c r="F11" s="15">
        <f>(D11-E11)/E11</f>
        <v>5.9417878043135586E-2</v>
      </c>
      <c r="G11" s="22">
        <v>1621</v>
      </c>
      <c r="H11" s="22">
        <v>31</v>
      </c>
      <c r="I11" s="16">
        <f t="shared" si="0"/>
        <v>52.29032258064516</v>
      </c>
      <c r="J11" s="13">
        <v>5</v>
      </c>
      <c r="K11" s="16">
        <v>10</v>
      </c>
      <c r="L11" s="14">
        <v>585444.72</v>
      </c>
      <c r="M11" s="22">
        <v>100931</v>
      </c>
      <c r="N11" s="17">
        <v>45275</v>
      </c>
      <c r="O11" s="23" t="s">
        <v>23</v>
      </c>
      <c r="P11" s="24"/>
    </row>
    <row r="12" spans="1:16" s="25" customFormat="1" ht="24.95" customHeight="1">
      <c r="A12" s="12">
        <v>10</v>
      </c>
      <c r="B12" s="13">
        <v>6</v>
      </c>
      <c r="C12" s="20" t="s">
        <v>97</v>
      </c>
      <c r="D12" s="14">
        <v>7934.37</v>
      </c>
      <c r="E12" s="14">
        <v>16931.169999999998</v>
      </c>
      <c r="F12" s="15">
        <f>(D12-E12)/E12</f>
        <v>-0.53137497290500302</v>
      </c>
      <c r="G12" s="22">
        <v>1057</v>
      </c>
      <c r="H12" s="22">
        <v>27</v>
      </c>
      <c r="I12" s="16">
        <f t="shared" si="0"/>
        <v>39.148148148148145</v>
      </c>
      <c r="J12" s="13">
        <v>8</v>
      </c>
      <c r="K12" s="16">
        <v>4</v>
      </c>
      <c r="L12" s="14">
        <v>129117.45</v>
      </c>
      <c r="M12" s="22">
        <v>18758</v>
      </c>
      <c r="N12" s="17">
        <v>45317</v>
      </c>
      <c r="O12" s="23" t="s">
        <v>88</v>
      </c>
      <c r="P12" s="24"/>
    </row>
    <row r="13" spans="1:16" s="25" customFormat="1" ht="24.95" customHeight="1">
      <c r="A13" s="12">
        <v>11</v>
      </c>
      <c r="B13" s="13">
        <v>16</v>
      </c>
      <c r="C13" s="20" t="s">
        <v>32</v>
      </c>
      <c r="D13" s="14">
        <v>6409.29</v>
      </c>
      <c r="E13" s="14">
        <v>2511.04</v>
      </c>
      <c r="F13" s="15">
        <f>(D13-E13)/E13</f>
        <v>1.5524444055052886</v>
      </c>
      <c r="G13" s="22">
        <v>1184</v>
      </c>
      <c r="H13" s="22">
        <v>20</v>
      </c>
      <c r="I13" s="16">
        <f t="shared" si="0"/>
        <v>59.2</v>
      </c>
      <c r="J13" s="13">
        <v>5</v>
      </c>
      <c r="K13" s="16">
        <v>13</v>
      </c>
      <c r="L13" s="14">
        <v>266243.03999999998</v>
      </c>
      <c r="M13" s="22">
        <v>50683</v>
      </c>
      <c r="N13" s="17">
        <v>45254</v>
      </c>
      <c r="O13" s="23" t="s">
        <v>33</v>
      </c>
      <c r="P13" s="24"/>
    </row>
    <row r="14" spans="1:16" s="25" customFormat="1" ht="24.95" customHeight="1">
      <c r="A14" s="12">
        <v>12</v>
      </c>
      <c r="B14" s="13" t="s">
        <v>108</v>
      </c>
      <c r="C14" s="20" t="s">
        <v>133</v>
      </c>
      <c r="D14" s="14">
        <v>4771.9799999999996</v>
      </c>
      <c r="E14" s="14" t="s">
        <v>18</v>
      </c>
      <c r="F14" s="15" t="s">
        <v>18</v>
      </c>
      <c r="G14" s="22">
        <v>810</v>
      </c>
      <c r="H14" s="22">
        <v>14</v>
      </c>
      <c r="I14" s="16">
        <f t="shared" si="0"/>
        <v>57.857142857142854</v>
      </c>
      <c r="J14" s="13">
        <v>14</v>
      </c>
      <c r="K14" s="16">
        <v>0</v>
      </c>
      <c r="L14" s="14">
        <v>4771.9799999999996</v>
      </c>
      <c r="M14" s="22">
        <v>810</v>
      </c>
      <c r="N14" s="17" t="s">
        <v>106</v>
      </c>
      <c r="O14" s="23" t="s">
        <v>31</v>
      </c>
      <c r="P14" s="24"/>
    </row>
    <row r="15" spans="1:16" s="25" customFormat="1" ht="24.95" customHeight="1">
      <c r="A15" s="12">
        <v>13</v>
      </c>
      <c r="B15" s="13">
        <v>8</v>
      </c>
      <c r="C15" s="20" t="s">
        <v>119</v>
      </c>
      <c r="D15" s="14">
        <v>3799.01</v>
      </c>
      <c r="E15" s="14">
        <v>9178.92</v>
      </c>
      <c r="F15" s="15">
        <f>(D15-E15)/E15</f>
        <v>-0.58611579575810657</v>
      </c>
      <c r="G15" s="22">
        <v>528</v>
      </c>
      <c r="H15" s="22">
        <v>15</v>
      </c>
      <c r="I15" s="16">
        <f t="shared" si="0"/>
        <v>35.200000000000003</v>
      </c>
      <c r="J15" s="13">
        <v>5</v>
      </c>
      <c r="K15" s="16">
        <v>2</v>
      </c>
      <c r="L15" s="14">
        <v>22570.57</v>
      </c>
      <c r="M15" s="22">
        <v>3275</v>
      </c>
      <c r="N15" s="17">
        <v>45331</v>
      </c>
      <c r="O15" s="23" t="s">
        <v>31</v>
      </c>
      <c r="P15" s="24"/>
    </row>
    <row r="16" spans="1:16" s="25" customFormat="1" ht="24.95" customHeight="1">
      <c r="A16" s="12">
        <v>14</v>
      </c>
      <c r="B16" s="13">
        <v>13</v>
      </c>
      <c r="C16" s="20" t="s">
        <v>87</v>
      </c>
      <c r="D16" s="14">
        <v>2983.91</v>
      </c>
      <c r="E16" s="14">
        <v>5418.88</v>
      </c>
      <c r="F16" s="15">
        <f>(D16-E16)/E16</f>
        <v>-0.44934931203495931</v>
      </c>
      <c r="G16" s="22">
        <v>534</v>
      </c>
      <c r="H16" s="22">
        <v>16</v>
      </c>
      <c r="I16" s="16">
        <f t="shared" si="0"/>
        <v>33.375</v>
      </c>
      <c r="J16" s="13">
        <v>6</v>
      </c>
      <c r="K16" s="16">
        <v>5</v>
      </c>
      <c r="L16" s="14">
        <v>47239.040000000001</v>
      </c>
      <c r="M16" s="22">
        <v>9236</v>
      </c>
      <c r="N16" s="17">
        <v>45310</v>
      </c>
      <c r="O16" s="23" t="s">
        <v>88</v>
      </c>
      <c r="P16" s="24"/>
    </row>
    <row r="17" spans="1:16" s="25" customFormat="1" ht="24.95" customHeight="1">
      <c r="A17" s="12">
        <v>15</v>
      </c>
      <c r="B17" s="14" t="s">
        <v>18</v>
      </c>
      <c r="C17" s="20" t="s">
        <v>136</v>
      </c>
      <c r="D17" s="14">
        <v>2940.17</v>
      </c>
      <c r="E17" s="14" t="s">
        <v>18</v>
      </c>
      <c r="F17" s="15" t="s">
        <v>18</v>
      </c>
      <c r="G17" s="22">
        <v>532</v>
      </c>
      <c r="H17" s="22">
        <v>8</v>
      </c>
      <c r="I17" s="16">
        <f t="shared" si="0"/>
        <v>66.5</v>
      </c>
      <c r="J17" s="13">
        <v>3</v>
      </c>
      <c r="K17" s="16" t="s">
        <v>18</v>
      </c>
      <c r="L17" s="14">
        <v>1050103.56</v>
      </c>
      <c r="M17" s="22">
        <v>195842</v>
      </c>
      <c r="N17" s="17">
        <v>44916</v>
      </c>
      <c r="O17" s="23" t="s">
        <v>21</v>
      </c>
      <c r="P17" s="24"/>
    </row>
    <row r="18" spans="1:16" s="25" customFormat="1" ht="24.95" customHeight="1">
      <c r="A18" s="12">
        <v>16</v>
      </c>
      <c r="B18" s="13">
        <v>10</v>
      </c>
      <c r="C18" s="20" t="s">
        <v>104</v>
      </c>
      <c r="D18" s="14">
        <v>2915.68</v>
      </c>
      <c r="E18" s="14">
        <v>6754.8</v>
      </c>
      <c r="F18" s="15">
        <f>(D18-E18)/E18</f>
        <v>-0.56835435542133006</v>
      </c>
      <c r="G18" s="22">
        <v>395</v>
      </c>
      <c r="H18" s="22">
        <v>9</v>
      </c>
      <c r="I18" s="16">
        <f t="shared" si="0"/>
        <v>43.888888888888886</v>
      </c>
      <c r="J18" s="13">
        <v>4</v>
      </c>
      <c r="K18" s="16">
        <v>3</v>
      </c>
      <c r="L18" s="14">
        <v>29327.260000000002</v>
      </c>
      <c r="M18" s="22">
        <v>4279</v>
      </c>
      <c r="N18" s="17">
        <v>45324</v>
      </c>
      <c r="O18" s="23" t="s">
        <v>29</v>
      </c>
      <c r="P18" s="24"/>
    </row>
    <row r="19" spans="1:16" s="25" customFormat="1" ht="24.95" customHeight="1">
      <c r="A19" s="12">
        <v>17</v>
      </c>
      <c r="B19" s="13">
        <v>15</v>
      </c>
      <c r="C19" s="20" t="s">
        <v>99</v>
      </c>
      <c r="D19" s="14">
        <v>2282</v>
      </c>
      <c r="E19" s="14">
        <v>3709</v>
      </c>
      <c r="F19" s="15">
        <f>(D19-E19)/E19</f>
        <v>-0.38473982205446211</v>
      </c>
      <c r="G19" s="22">
        <v>441</v>
      </c>
      <c r="H19" s="16" t="s">
        <v>18</v>
      </c>
      <c r="I19" s="16" t="s">
        <v>18</v>
      </c>
      <c r="J19" s="13">
        <v>8</v>
      </c>
      <c r="K19" s="16">
        <v>4</v>
      </c>
      <c r="L19" s="14">
        <v>30603</v>
      </c>
      <c r="M19" s="22">
        <v>6251</v>
      </c>
      <c r="N19" s="17">
        <v>45317</v>
      </c>
      <c r="O19" s="23" t="s">
        <v>100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137</v>
      </c>
      <c r="D20" s="14">
        <v>2182.8000000000002</v>
      </c>
      <c r="E20" s="14" t="s">
        <v>18</v>
      </c>
      <c r="F20" s="15" t="s">
        <v>18</v>
      </c>
      <c r="G20" s="22">
        <v>418</v>
      </c>
      <c r="H20" s="22">
        <v>9</v>
      </c>
      <c r="I20" s="16">
        <f t="shared" ref="I20:I42" si="1">G20/H20</f>
        <v>46.444444444444443</v>
      </c>
      <c r="J20" s="13">
        <v>3</v>
      </c>
      <c r="K20" s="16" t="s">
        <v>18</v>
      </c>
      <c r="L20" s="14">
        <v>591550.18000000005</v>
      </c>
      <c r="M20" s="22">
        <v>109002</v>
      </c>
      <c r="N20" s="17">
        <v>45023</v>
      </c>
      <c r="O20" s="23" t="s">
        <v>21</v>
      </c>
      <c r="P20" s="24"/>
    </row>
    <row r="21" spans="1:16" s="25" customFormat="1" ht="24.95" customHeight="1">
      <c r="A21" s="12">
        <v>19</v>
      </c>
      <c r="B21" s="13">
        <v>14</v>
      </c>
      <c r="C21" s="20" t="s">
        <v>105</v>
      </c>
      <c r="D21" s="14">
        <v>2145</v>
      </c>
      <c r="E21" s="14">
        <v>4475.49</v>
      </c>
      <c r="F21" s="15">
        <f>(D21-E21)/E21</f>
        <v>-0.52072287056836231</v>
      </c>
      <c r="G21" s="22">
        <v>335</v>
      </c>
      <c r="H21" s="22">
        <v>13</v>
      </c>
      <c r="I21" s="16">
        <f t="shared" si="1"/>
        <v>25.76923076923077</v>
      </c>
      <c r="J21" s="13">
        <v>6</v>
      </c>
      <c r="K21" s="16">
        <v>3</v>
      </c>
      <c r="L21" s="14">
        <v>28916.74</v>
      </c>
      <c r="M21" s="22">
        <v>4569</v>
      </c>
      <c r="N21" s="17">
        <v>45324</v>
      </c>
      <c r="O21" s="23" t="s">
        <v>31</v>
      </c>
      <c r="P21" s="24"/>
    </row>
    <row r="22" spans="1:16" s="25" customFormat="1" ht="24.95" customHeight="1">
      <c r="A22" s="12">
        <v>20</v>
      </c>
      <c r="B22" s="13">
        <v>12</v>
      </c>
      <c r="C22" s="20" t="s">
        <v>121</v>
      </c>
      <c r="D22" s="14">
        <v>1868.7</v>
      </c>
      <c r="E22" s="14">
        <v>6571.71</v>
      </c>
      <c r="F22" s="15">
        <f>(D22-E22)/E22</f>
        <v>-0.71564478651675134</v>
      </c>
      <c r="G22" s="22">
        <v>294</v>
      </c>
      <c r="H22" s="22">
        <v>15</v>
      </c>
      <c r="I22" s="16">
        <f t="shared" si="1"/>
        <v>19.600000000000001</v>
      </c>
      <c r="J22" s="13">
        <v>8</v>
      </c>
      <c r="K22" s="16">
        <v>2</v>
      </c>
      <c r="L22" s="14">
        <v>14679.82</v>
      </c>
      <c r="M22" s="22">
        <v>2304</v>
      </c>
      <c r="N22" s="17">
        <v>45331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7</v>
      </c>
      <c r="C23" s="20" t="s">
        <v>118</v>
      </c>
      <c r="D23" s="14">
        <v>1860.38</v>
      </c>
      <c r="E23" s="14">
        <v>16402.37</v>
      </c>
      <c r="F23" s="15">
        <f>(D23-E23)/E23</f>
        <v>-0.88657858589947669</v>
      </c>
      <c r="G23" s="22">
        <v>252</v>
      </c>
      <c r="H23" s="22">
        <v>6</v>
      </c>
      <c r="I23" s="16">
        <f t="shared" si="1"/>
        <v>42</v>
      </c>
      <c r="J23" s="13">
        <v>1</v>
      </c>
      <c r="K23" s="15" t="s">
        <v>18</v>
      </c>
      <c r="L23" s="14">
        <v>476132.57</v>
      </c>
      <c r="M23" s="22">
        <v>71127</v>
      </c>
      <c r="N23" s="17">
        <v>44456</v>
      </c>
      <c r="O23" s="23" t="s">
        <v>31</v>
      </c>
      <c r="P23" s="24"/>
    </row>
    <row r="24" spans="1:16" s="25" customFormat="1" ht="24.95" customHeight="1">
      <c r="A24" s="12">
        <v>22</v>
      </c>
      <c r="B24" s="13" t="s">
        <v>108</v>
      </c>
      <c r="C24" s="20" t="s">
        <v>131</v>
      </c>
      <c r="D24" s="14">
        <v>1715.1</v>
      </c>
      <c r="E24" s="14" t="s">
        <v>18</v>
      </c>
      <c r="F24" s="15" t="s">
        <v>18</v>
      </c>
      <c r="G24" s="22">
        <v>286</v>
      </c>
      <c r="H24" s="22">
        <v>2</v>
      </c>
      <c r="I24" s="16">
        <f t="shared" si="1"/>
        <v>143</v>
      </c>
      <c r="J24" s="13">
        <v>2</v>
      </c>
      <c r="K24" s="16">
        <v>0</v>
      </c>
      <c r="L24" s="14">
        <v>1755.1</v>
      </c>
      <c r="M24" s="22">
        <v>406</v>
      </c>
      <c r="N24" s="17" t="s">
        <v>106</v>
      </c>
      <c r="O24" s="23" t="s">
        <v>38</v>
      </c>
      <c r="P24" s="24"/>
    </row>
    <row r="25" spans="1:16" s="25" customFormat="1" ht="24.95" customHeight="1">
      <c r="A25" s="12">
        <v>23</v>
      </c>
      <c r="B25" s="13" t="s">
        <v>16</v>
      </c>
      <c r="C25" s="20" t="s">
        <v>144</v>
      </c>
      <c r="D25" s="14">
        <v>1303.4000000000001</v>
      </c>
      <c r="E25" s="14" t="s">
        <v>18</v>
      </c>
      <c r="F25" s="14" t="s">
        <v>18</v>
      </c>
      <c r="G25" s="22">
        <v>180</v>
      </c>
      <c r="H25" s="22">
        <v>4</v>
      </c>
      <c r="I25" s="16">
        <f t="shared" si="1"/>
        <v>45</v>
      </c>
      <c r="J25" s="13">
        <v>1</v>
      </c>
      <c r="K25" s="16">
        <v>1</v>
      </c>
      <c r="L25" s="14">
        <v>1303.4000000000001</v>
      </c>
      <c r="M25" s="22">
        <v>180</v>
      </c>
      <c r="N25" s="17">
        <v>45338</v>
      </c>
      <c r="O25" s="23" t="s">
        <v>145</v>
      </c>
      <c r="P25" s="18"/>
    </row>
    <row r="26" spans="1:16" s="25" customFormat="1" ht="24.95" customHeight="1">
      <c r="A26" s="12">
        <v>24</v>
      </c>
      <c r="B26" s="13">
        <v>11</v>
      </c>
      <c r="C26" s="20" t="s">
        <v>109</v>
      </c>
      <c r="D26" s="14">
        <v>1146.2</v>
      </c>
      <c r="E26" s="14">
        <v>6602.76</v>
      </c>
      <c r="F26" s="15">
        <f>(D26-E26)/E26</f>
        <v>-0.82640592721831485</v>
      </c>
      <c r="G26" s="22">
        <v>167</v>
      </c>
      <c r="H26" s="22">
        <v>7</v>
      </c>
      <c r="I26" s="16">
        <f t="shared" si="1"/>
        <v>23.857142857142858</v>
      </c>
      <c r="J26" s="13">
        <v>3</v>
      </c>
      <c r="K26" s="16">
        <v>3</v>
      </c>
      <c r="L26" s="14">
        <v>44333.8</v>
      </c>
      <c r="M26" s="22">
        <v>6330</v>
      </c>
      <c r="N26" s="17">
        <v>45324</v>
      </c>
      <c r="O26" s="23" t="s">
        <v>21</v>
      </c>
      <c r="P26" s="24"/>
    </row>
    <row r="27" spans="1:16" s="25" customFormat="1" ht="24.95" customHeight="1">
      <c r="A27" s="12">
        <v>25</v>
      </c>
      <c r="B27" s="13">
        <v>20</v>
      </c>
      <c r="C27" s="20" t="s">
        <v>55</v>
      </c>
      <c r="D27" s="14">
        <v>1128.83</v>
      </c>
      <c r="E27" s="14">
        <v>1411.55</v>
      </c>
      <c r="F27" s="15">
        <f>(D27-E27)/E27</f>
        <v>-0.20029046084091959</v>
      </c>
      <c r="G27" s="22">
        <v>200</v>
      </c>
      <c r="H27" s="22">
        <v>7</v>
      </c>
      <c r="I27" s="16">
        <f t="shared" si="1"/>
        <v>28.571428571428573</v>
      </c>
      <c r="J27" s="13">
        <v>3</v>
      </c>
      <c r="K27" s="16">
        <v>7</v>
      </c>
      <c r="L27" s="14">
        <v>45634.36</v>
      </c>
      <c r="M27" s="22">
        <v>8688</v>
      </c>
      <c r="N27" s="17">
        <v>45296</v>
      </c>
      <c r="O27" s="23" t="s">
        <v>56</v>
      </c>
      <c r="P27" s="24"/>
    </row>
    <row r="28" spans="1:16" s="25" customFormat="1" ht="24.95" customHeight="1">
      <c r="A28" s="12">
        <v>26</v>
      </c>
      <c r="B28" s="13">
        <v>22</v>
      </c>
      <c r="C28" s="20" t="s">
        <v>26</v>
      </c>
      <c r="D28" s="14">
        <v>1105.26</v>
      </c>
      <c r="E28" s="14">
        <v>680.56</v>
      </c>
      <c r="F28" s="15">
        <f>(D28-E28)/E28</f>
        <v>0.62404490419654413</v>
      </c>
      <c r="G28" s="22">
        <v>136</v>
      </c>
      <c r="H28" s="22">
        <v>6</v>
      </c>
      <c r="I28" s="16">
        <f t="shared" si="1"/>
        <v>22.666666666666668</v>
      </c>
      <c r="J28" s="13">
        <v>1</v>
      </c>
      <c r="K28" s="16">
        <v>12</v>
      </c>
      <c r="L28" s="14">
        <v>521290.89</v>
      </c>
      <c r="M28" s="22">
        <v>71423</v>
      </c>
      <c r="N28" s="17">
        <v>45261</v>
      </c>
      <c r="O28" s="23" t="s">
        <v>27</v>
      </c>
      <c r="P28" s="24"/>
    </row>
    <row r="29" spans="1:16" s="25" customFormat="1" ht="24.95" customHeight="1">
      <c r="A29" s="12">
        <v>27</v>
      </c>
      <c r="B29" s="13" t="s">
        <v>16</v>
      </c>
      <c r="C29" s="20" t="s">
        <v>138</v>
      </c>
      <c r="D29" s="14">
        <v>1072.29</v>
      </c>
      <c r="E29" s="14" t="s">
        <v>18</v>
      </c>
      <c r="F29" s="15" t="s">
        <v>18</v>
      </c>
      <c r="G29" s="22">
        <v>225</v>
      </c>
      <c r="H29" s="22">
        <v>16</v>
      </c>
      <c r="I29" s="16">
        <f t="shared" si="1"/>
        <v>14.0625</v>
      </c>
      <c r="J29" s="13">
        <v>8</v>
      </c>
      <c r="K29" s="16">
        <v>1</v>
      </c>
      <c r="L29" s="14">
        <v>1072.29</v>
      </c>
      <c r="M29" s="22">
        <v>225</v>
      </c>
      <c r="N29" s="17">
        <v>45338</v>
      </c>
      <c r="O29" s="23" t="s">
        <v>83</v>
      </c>
      <c r="P29" s="24"/>
    </row>
    <row r="30" spans="1:16" s="25" customFormat="1" ht="24.95" customHeight="1">
      <c r="A30" s="12">
        <v>28</v>
      </c>
      <c r="B30" s="13">
        <v>25</v>
      </c>
      <c r="C30" s="20" t="s">
        <v>42</v>
      </c>
      <c r="D30" s="14">
        <v>837.4</v>
      </c>
      <c r="E30" s="14">
        <v>306.2</v>
      </c>
      <c r="F30" s="15">
        <f>(D30-E30)/E30</f>
        <v>1.73481384715872</v>
      </c>
      <c r="G30" s="22">
        <v>126</v>
      </c>
      <c r="H30" s="16">
        <v>5</v>
      </c>
      <c r="I30" s="16">
        <f t="shared" si="1"/>
        <v>25.2</v>
      </c>
      <c r="J30" s="13">
        <v>3</v>
      </c>
      <c r="K30" s="16">
        <v>13</v>
      </c>
      <c r="L30" s="14">
        <v>54616.5</v>
      </c>
      <c r="M30" s="22">
        <v>8637</v>
      </c>
      <c r="N30" s="17">
        <v>45254</v>
      </c>
      <c r="O30" s="23" t="s">
        <v>38</v>
      </c>
      <c r="P30" s="24"/>
    </row>
    <row r="31" spans="1:16" s="25" customFormat="1" ht="24.95" customHeight="1">
      <c r="A31" s="12">
        <v>29</v>
      </c>
      <c r="B31" s="13">
        <v>27</v>
      </c>
      <c r="C31" s="20" t="s">
        <v>70</v>
      </c>
      <c r="D31" s="14">
        <v>431.4</v>
      </c>
      <c r="E31" s="14">
        <v>197.6</v>
      </c>
      <c r="F31" s="15">
        <f>(D31-E31)/E31</f>
        <v>1.1831983805668016</v>
      </c>
      <c r="G31" s="22">
        <v>56</v>
      </c>
      <c r="H31" s="22">
        <v>3</v>
      </c>
      <c r="I31" s="16">
        <f t="shared" si="1"/>
        <v>18.666666666666668</v>
      </c>
      <c r="J31" s="13">
        <v>2</v>
      </c>
      <c r="K31" s="16">
        <v>6</v>
      </c>
      <c r="L31" s="14">
        <v>9457.75</v>
      </c>
      <c r="M31" s="22">
        <v>1501</v>
      </c>
      <c r="N31" s="17">
        <v>45303</v>
      </c>
      <c r="O31" s="23" t="s">
        <v>29</v>
      </c>
      <c r="P31" s="24"/>
    </row>
    <row r="32" spans="1:16" s="25" customFormat="1" ht="24.95" customHeight="1">
      <c r="A32" s="12">
        <v>30</v>
      </c>
      <c r="B32" s="14" t="s">
        <v>18</v>
      </c>
      <c r="C32" s="20" t="s">
        <v>39</v>
      </c>
      <c r="D32" s="14">
        <v>370</v>
      </c>
      <c r="E32" s="14" t="s">
        <v>18</v>
      </c>
      <c r="F32" s="15" t="s">
        <v>18</v>
      </c>
      <c r="G32" s="22">
        <v>71</v>
      </c>
      <c r="H32" s="22">
        <v>1</v>
      </c>
      <c r="I32" s="16">
        <f t="shared" si="1"/>
        <v>71</v>
      </c>
      <c r="J32" s="13">
        <v>1</v>
      </c>
      <c r="K32" s="16" t="s">
        <v>18</v>
      </c>
      <c r="L32" s="14">
        <v>58425.52</v>
      </c>
      <c r="M32" s="22">
        <v>9143</v>
      </c>
      <c r="N32" s="17">
        <v>45254</v>
      </c>
      <c r="O32" s="23" t="s">
        <v>31</v>
      </c>
      <c r="P32" s="24"/>
    </row>
    <row r="33" spans="1:16" s="25" customFormat="1" ht="24.95" customHeight="1">
      <c r="A33" s="12">
        <v>31</v>
      </c>
      <c r="B33" s="13">
        <v>34</v>
      </c>
      <c r="C33" s="20" t="s">
        <v>37</v>
      </c>
      <c r="D33" s="14">
        <v>302.2</v>
      </c>
      <c r="E33" s="14">
        <v>48</v>
      </c>
      <c r="F33" s="15">
        <f>(D33-E33)/E33</f>
        <v>5.2958333333333334</v>
      </c>
      <c r="G33" s="22">
        <v>43</v>
      </c>
      <c r="H33" s="22">
        <v>2</v>
      </c>
      <c r="I33" s="16">
        <f t="shared" si="1"/>
        <v>21.5</v>
      </c>
      <c r="J33" s="13">
        <v>1</v>
      </c>
      <c r="K33" s="16" t="s">
        <v>18</v>
      </c>
      <c r="L33" s="14">
        <v>32504.05</v>
      </c>
      <c r="M33" s="22">
        <v>5070</v>
      </c>
      <c r="N33" s="17">
        <v>45275</v>
      </c>
      <c r="O33" s="23" t="s">
        <v>38</v>
      </c>
      <c r="P33" s="24"/>
    </row>
    <row r="34" spans="1:16" s="25" customFormat="1" ht="24.95" customHeight="1">
      <c r="A34" s="12">
        <v>32</v>
      </c>
      <c r="B34" s="13">
        <v>32</v>
      </c>
      <c r="C34" s="20" t="s">
        <v>117</v>
      </c>
      <c r="D34" s="14">
        <v>238</v>
      </c>
      <c r="E34" s="14">
        <v>76</v>
      </c>
      <c r="F34" s="15">
        <f>(D34-E34)/E34</f>
        <v>2.1315789473684212</v>
      </c>
      <c r="G34" s="22">
        <v>42</v>
      </c>
      <c r="H34" s="22">
        <v>2</v>
      </c>
      <c r="I34" s="16">
        <f t="shared" si="1"/>
        <v>21</v>
      </c>
      <c r="J34" s="13">
        <v>2</v>
      </c>
      <c r="K34" s="16">
        <v>2</v>
      </c>
      <c r="L34" s="14">
        <v>489.5</v>
      </c>
      <c r="M34" s="22">
        <v>101</v>
      </c>
      <c r="N34" s="17">
        <v>45331</v>
      </c>
      <c r="O34" s="23" t="s">
        <v>46</v>
      </c>
      <c r="P34" s="24"/>
    </row>
    <row r="35" spans="1:16" s="25" customFormat="1" ht="24.95" customHeight="1">
      <c r="A35" s="12">
        <v>33</v>
      </c>
      <c r="B35" s="13">
        <v>17</v>
      </c>
      <c r="C35" s="20" t="s">
        <v>75</v>
      </c>
      <c r="D35" s="14">
        <v>220.9</v>
      </c>
      <c r="E35" s="14">
        <v>2364.1999999999998</v>
      </c>
      <c r="F35" s="15">
        <f>(D35-E35)/E35</f>
        <v>-0.906564588444294</v>
      </c>
      <c r="G35" s="22">
        <v>28</v>
      </c>
      <c r="H35" s="22">
        <v>1</v>
      </c>
      <c r="I35" s="16">
        <f t="shared" si="1"/>
        <v>28</v>
      </c>
      <c r="J35" s="13">
        <v>1</v>
      </c>
      <c r="K35" s="16">
        <v>6</v>
      </c>
      <c r="L35" s="14">
        <v>144358.75</v>
      </c>
      <c r="M35" s="22">
        <v>20799</v>
      </c>
      <c r="N35" s="17">
        <v>45303</v>
      </c>
      <c r="O35" s="23" t="s">
        <v>56</v>
      </c>
      <c r="P35" s="24"/>
    </row>
    <row r="36" spans="1:16" s="25" customFormat="1" ht="24.95" customHeight="1">
      <c r="A36" s="12">
        <v>34</v>
      </c>
      <c r="B36" s="13">
        <v>24</v>
      </c>
      <c r="C36" s="20" t="s">
        <v>28</v>
      </c>
      <c r="D36" s="14">
        <v>190</v>
      </c>
      <c r="E36" s="14">
        <v>361.5</v>
      </c>
      <c r="F36" s="15">
        <f>(D36-E36)/E36</f>
        <v>-0.47441217150760717</v>
      </c>
      <c r="G36" s="22">
        <v>38</v>
      </c>
      <c r="H36" s="13">
        <v>2</v>
      </c>
      <c r="I36" s="16">
        <f t="shared" si="1"/>
        <v>19</v>
      </c>
      <c r="J36" s="13">
        <v>1</v>
      </c>
      <c r="K36" s="13">
        <v>8</v>
      </c>
      <c r="L36" s="14">
        <v>41393.82</v>
      </c>
      <c r="M36" s="22">
        <v>8191</v>
      </c>
      <c r="N36" s="17">
        <v>45289</v>
      </c>
      <c r="O36" s="23" t="s">
        <v>29</v>
      </c>
      <c r="P36" s="24"/>
    </row>
    <row r="37" spans="1:16" s="25" customFormat="1" ht="24.95" customHeight="1">
      <c r="A37" s="12">
        <v>35</v>
      </c>
      <c r="B37" s="14" t="s">
        <v>18</v>
      </c>
      <c r="C37" s="20" t="s">
        <v>44</v>
      </c>
      <c r="D37" s="14">
        <v>131.1</v>
      </c>
      <c r="E37" s="14" t="s">
        <v>18</v>
      </c>
      <c r="F37" s="15" t="s">
        <v>18</v>
      </c>
      <c r="G37" s="22">
        <v>17</v>
      </c>
      <c r="H37" s="22">
        <v>1</v>
      </c>
      <c r="I37" s="16">
        <f t="shared" si="1"/>
        <v>17</v>
      </c>
      <c r="J37" s="13">
        <v>1</v>
      </c>
      <c r="K37" s="16" t="s">
        <v>18</v>
      </c>
      <c r="L37" s="14">
        <v>207704.24</v>
      </c>
      <c r="M37" s="22">
        <v>32108</v>
      </c>
      <c r="N37" s="17">
        <v>45191</v>
      </c>
      <c r="O37" s="23" t="s">
        <v>38</v>
      </c>
      <c r="P37" s="18"/>
    </row>
    <row r="38" spans="1:16" s="25" customFormat="1" ht="24.95" customHeight="1">
      <c r="A38" s="12">
        <v>36</v>
      </c>
      <c r="B38" s="14" t="s">
        <v>18</v>
      </c>
      <c r="C38" s="20" t="s">
        <v>89</v>
      </c>
      <c r="D38" s="14">
        <v>124</v>
      </c>
      <c r="E38" s="14" t="s">
        <v>18</v>
      </c>
      <c r="F38" s="15" t="s">
        <v>18</v>
      </c>
      <c r="G38" s="22">
        <v>24</v>
      </c>
      <c r="H38" s="22">
        <v>1</v>
      </c>
      <c r="I38" s="16">
        <f t="shared" si="1"/>
        <v>24</v>
      </c>
      <c r="J38" s="13">
        <v>1</v>
      </c>
      <c r="K38" s="16" t="s">
        <v>18</v>
      </c>
      <c r="L38" s="14">
        <v>3232.58</v>
      </c>
      <c r="M38" s="22">
        <v>709</v>
      </c>
      <c r="N38" s="17">
        <v>45282</v>
      </c>
      <c r="O38" s="23" t="s">
        <v>38</v>
      </c>
      <c r="P38" s="24"/>
    </row>
    <row r="39" spans="1:16" s="25" customFormat="1" ht="24.95" customHeight="1">
      <c r="A39" s="12">
        <v>37</v>
      </c>
      <c r="B39" s="13">
        <v>21</v>
      </c>
      <c r="C39" s="20" t="s">
        <v>72</v>
      </c>
      <c r="D39" s="14">
        <v>122.6</v>
      </c>
      <c r="E39" s="14">
        <v>851.71</v>
      </c>
      <c r="F39" s="15">
        <f>(D39-E39)/E39</f>
        <v>-0.8560542907797255</v>
      </c>
      <c r="G39" s="22">
        <v>16</v>
      </c>
      <c r="H39" s="22">
        <v>1</v>
      </c>
      <c r="I39" s="16">
        <f t="shared" si="1"/>
        <v>16</v>
      </c>
      <c r="J39" s="13">
        <v>1</v>
      </c>
      <c r="K39" s="16">
        <v>6</v>
      </c>
      <c r="L39" s="14">
        <v>71104.06</v>
      </c>
      <c r="M39" s="22">
        <v>11062</v>
      </c>
      <c r="N39" s="17">
        <v>45303</v>
      </c>
      <c r="O39" s="23" t="s">
        <v>38</v>
      </c>
      <c r="P39" s="24"/>
    </row>
    <row r="40" spans="1:16" s="25" customFormat="1" ht="24.95" customHeight="1">
      <c r="A40" s="12">
        <v>38</v>
      </c>
      <c r="B40" s="13">
        <v>29</v>
      </c>
      <c r="C40" s="20" t="s">
        <v>91</v>
      </c>
      <c r="D40" s="14">
        <v>100.4</v>
      </c>
      <c r="E40" s="14">
        <v>170.4</v>
      </c>
      <c r="F40" s="15">
        <f>(D40-E40)/E40</f>
        <v>-0.41079812206572769</v>
      </c>
      <c r="G40" s="22">
        <v>13</v>
      </c>
      <c r="H40" s="22">
        <v>2</v>
      </c>
      <c r="I40" s="16">
        <f t="shared" si="1"/>
        <v>6.5</v>
      </c>
      <c r="J40" s="13">
        <v>2</v>
      </c>
      <c r="K40" s="16">
        <v>7</v>
      </c>
      <c r="L40" s="14">
        <v>6738.26</v>
      </c>
      <c r="M40" s="22">
        <v>1104</v>
      </c>
      <c r="N40" s="17">
        <v>45296</v>
      </c>
      <c r="O40" s="23" t="s">
        <v>50</v>
      </c>
      <c r="P40" s="24"/>
    </row>
    <row r="41" spans="1:16" s="19" customFormat="1" ht="23.25" customHeight="1">
      <c r="A41" s="12">
        <v>39</v>
      </c>
      <c r="B41" s="13">
        <v>31</v>
      </c>
      <c r="C41" s="20" t="s">
        <v>45</v>
      </c>
      <c r="D41" s="14">
        <v>85</v>
      </c>
      <c r="E41" s="14">
        <v>85</v>
      </c>
      <c r="F41" s="15">
        <f>(D41-E41)/E41</f>
        <v>0</v>
      </c>
      <c r="G41" s="22">
        <v>17</v>
      </c>
      <c r="H41" s="22">
        <v>1</v>
      </c>
      <c r="I41" s="16">
        <f t="shared" si="1"/>
        <v>17</v>
      </c>
      <c r="J41" s="13">
        <v>1</v>
      </c>
      <c r="K41" s="16">
        <v>8</v>
      </c>
      <c r="L41" s="14">
        <v>2756.02</v>
      </c>
      <c r="M41" s="22">
        <v>613</v>
      </c>
      <c r="N41" s="17">
        <v>45289</v>
      </c>
      <c r="O41" s="23" t="s">
        <v>46</v>
      </c>
      <c r="P41" s="24"/>
    </row>
    <row r="42" spans="1:16" s="19" customFormat="1" ht="23.25" customHeight="1">
      <c r="A42" s="12">
        <v>40</v>
      </c>
      <c r="B42" s="14" t="s">
        <v>18</v>
      </c>
      <c r="C42" s="20" t="s">
        <v>111</v>
      </c>
      <c r="D42" s="14">
        <v>25.5</v>
      </c>
      <c r="E42" s="14" t="s">
        <v>18</v>
      </c>
      <c r="F42" s="14" t="s">
        <v>18</v>
      </c>
      <c r="G42" s="22">
        <v>7</v>
      </c>
      <c r="H42" s="22">
        <v>1</v>
      </c>
      <c r="I42" s="16">
        <f t="shared" si="1"/>
        <v>7</v>
      </c>
      <c r="J42" s="13">
        <v>1</v>
      </c>
      <c r="K42" s="14" t="s">
        <v>18</v>
      </c>
      <c r="L42" s="14">
        <v>519.16</v>
      </c>
      <c r="M42" s="22">
        <v>92</v>
      </c>
      <c r="N42" s="17">
        <v>45324</v>
      </c>
      <c r="O42" s="23" t="s">
        <v>69</v>
      </c>
      <c r="P42" s="24"/>
    </row>
    <row r="43" spans="1:16" s="27" customFormat="1" ht="24.75" customHeight="1">
      <c r="B43" s="28"/>
      <c r="C43" s="29" t="s">
        <v>146</v>
      </c>
      <c r="D43" s="30">
        <f>SUBTOTAL(109,Table1324567891011121314151716181920212223242625272830293132333436353738345678[Pajamos 
(GBO)])</f>
        <v>483969.20200000011</v>
      </c>
      <c r="E43" s="30" t="s">
        <v>139</v>
      </c>
      <c r="F43" s="31">
        <f t="shared" ref="F43" si="2">(D43-E43)/E43</f>
        <v>0.53946465844930447</v>
      </c>
      <c r="G43" s="32">
        <f>SUBTOTAL(109,Table1324567891011121314151716181920212223242625272830293132333436353738345678[Žiūrovų sk. 
(ADM)])</f>
        <v>69927</v>
      </c>
      <c r="H43" s="33"/>
      <c r="I43" s="33"/>
      <c r="J43" s="28"/>
      <c r="K43" s="28"/>
      <c r="L43" s="30"/>
      <c r="M43" s="32"/>
      <c r="N43" s="34"/>
      <c r="O43" s="35" t="s">
        <v>52</v>
      </c>
      <c r="P43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8F3F2-43AE-430F-B6C8-7569756CE97E}">
  <dimension ref="A1:XFC38"/>
  <sheetViews>
    <sheetView topLeftCell="A18" zoomScale="60" zoomScaleNormal="60" workbookViewId="0">
      <selection activeCell="C37" sqref="C37:O37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116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3.25" customHeight="1">
      <c r="A3" s="12">
        <v>1</v>
      </c>
      <c r="B3" s="13">
        <v>1</v>
      </c>
      <c r="C3" s="20" t="s">
        <v>84</v>
      </c>
      <c r="D3" s="14">
        <v>92017.66</v>
      </c>
      <c r="E3" s="14">
        <v>133312.66</v>
      </c>
      <c r="F3" s="15">
        <f>(D3-E3)/E3</f>
        <v>-0.30976052836992374</v>
      </c>
      <c r="G3" s="21">
        <v>12432</v>
      </c>
      <c r="H3" s="15" t="s">
        <v>18</v>
      </c>
      <c r="I3" s="15" t="s">
        <v>18</v>
      </c>
      <c r="J3" s="15" t="s">
        <v>18</v>
      </c>
      <c r="K3" s="16">
        <v>4</v>
      </c>
      <c r="L3" s="14">
        <v>1024545.49</v>
      </c>
      <c r="M3" s="22">
        <v>146055</v>
      </c>
      <c r="N3" s="17">
        <v>45310</v>
      </c>
      <c r="O3" s="23" t="s">
        <v>85</v>
      </c>
      <c r="P3" s="24"/>
    </row>
    <row r="4" spans="1:16" s="19" customFormat="1" ht="24.95" customHeight="1">
      <c r="A4" s="12">
        <v>2</v>
      </c>
      <c r="B4" s="13">
        <v>3</v>
      </c>
      <c r="C4" s="20" t="s">
        <v>90</v>
      </c>
      <c r="D4" s="14">
        <v>38566.400000000001</v>
      </c>
      <c r="E4" s="14">
        <v>45250.99</v>
      </c>
      <c r="F4" s="15">
        <f>(D4-E4)/E4</f>
        <v>-0.14772251391627006</v>
      </c>
      <c r="G4" s="21">
        <v>4987</v>
      </c>
      <c r="H4" s="22">
        <v>84</v>
      </c>
      <c r="I4" s="16">
        <f t="shared" ref="I4:I16" si="0">G4/H4</f>
        <v>59.36904761904762</v>
      </c>
      <c r="J4" s="13">
        <v>12</v>
      </c>
      <c r="K4" s="16">
        <v>4</v>
      </c>
      <c r="L4" s="14">
        <v>225350.31</v>
      </c>
      <c r="M4" s="22">
        <v>32304</v>
      </c>
      <c r="N4" s="17">
        <v>45310</v>
      </c>
      <c r="O4" s="23" t="s">
        <v>33</v>
      </c>
      <c r="P4" s="24"/>
    </row>
    <row r="5" spans="1:16" s="19" customFormat="1" ht="24.95" customHeight="1">
      <c r="A5" s="12">
        <v>3</v>
      </c>
      <c r="B5" s="13">
        <v>2</v>
      </c>
      <c r="C5" s="20" t="s">
        <v>17</v>
      </c>
      <c r="D5" s="14">
        <v>37943</v>
      </c>
      <c r="E5" s="14">
        <v>53522</v>
      </c>
      <c r="F5" s="15">
        <f>(D5-E5)/E5</f>
        <v>-0.29107656664549159</v>
      </c>
      <c r="G5" s="22">
        <v>5262</v>
      </c>
      <c r="H5" s="13">
        <v>52</v>
      </c>
      <c r="I5" s="16">
        <f t="shared" si="0"/>
        <v>101.19230769230769</v>
      </c>
      <c r="J5" s="13">
        <v>8</v>
      </c>
      <c r="K5" s="13">
        <v>7</v>
      </c>
      <c r="L5" s="14">
        <v>1642047</v>
      </c>
      <c r="M5" s="22">
        <v>228433</v>
      </c>
      <c r="N5" s="17">
        <v>45289</v>
      </c>
      <c r="O5" s="23" t="s">
        <v>19</v>
      </c>
      <c r="P5" s="24"/>
    </row>
    <row r="6" spans="1:16" s="19" customFormat="1" ht="24.95" customHeight="1">
      <c r="A6" s="12">
        <v>4</v>
      </c>
      <c r="B6" s="13" t="s">
        <v>16</v>
      </c>
      <c r="C6" s="20" t="s">
        <v>107</v>
      </c>
      <c r="D6" s="14">
        <v>28498.26</v>
      </c>
      <c r="E6" s="14" t="s">
        <v>18</v>
      </c>
      <c r="F6" s="15" t="s">
        <v>18</v>
      </c>
      <c r="G6" s="21">
        <v>5331</v>
      </c>
      <c r="H6" s="22">
        <v>114</v>
      </c>
      <c r="I6" s="16">
        <f t="shared" si="0"/>
        <v>46.763157894736842</v>
      </c>
      <c r="J6" s="13">
        <v>18</v>
      </c>
      <c r="K6" s="16">
        <v>1</v>
      </c>
      <c r="L6" s="14">
        <v>33213.82</v>
      </c>
      <c r="M6" s="22">
        <v>6180</v>
      </c>
      <c r="N6" s="17">
        <v>45331</v>
      </c>
      <c r="O6" s="23" t="s">
        <v>31</v>
      </c>
      <c r="P6" s="24"/>
    </row>
    <row r="7" spans="1:16" s="25" customFormat="1" ht="24.95" customHeight="1">
      <c r="A7" s="12">
        <v>5</v>
      </c>
      <c r="B7" s="13">
        <v>4</v>
      </c>
      <c r="C7" s="20" t="s">
        <v>20</v>
      </c>
      <c r="D7" s="14">
        <v>18602.66</v>
      </c>
      <c r="E7" s="14">
        <v>26537.66</v>
      </c>
      <c r="F7" s="15">
        <f>(D7-E7)/E7</f>
        <v>-0.29900903093942721</v>
      </c>
      <c r="G7" s="21">
        <v>3408</v>
      </c>
      <c r="H7" s="22">
        <v>59</v>
      </c>
      <c r="I7" s="16">
        <f t="shared" si="0"/>
        <v>57.762711864406782</v>
      </c>
      <c r="J7" s="13">
        <v>11</v>
      </c>
      <c r="K7" s="16">
        <v>8</v>
      </c>
      <c r="L7" s="14">
        <v>471029.21</v>
      </c>
      <c r="M7" s="22">
        <v>86039</v>
      </c>
      <c r="N7" s="17">
        <v>45282</v>
      </c>
      <c r="O7" s="23" t="s">
        <v>21</v>
      </c>
      <c r="P7" s="24"/>
    </row>
    <row r="8" spans="1:16" s="25" customFormat="1" ht="24.75" customHeight="1">
      <c r="A8" s="12">
        <v>6</v>
      </c>
      <c r="B8" s="13">
        <v>5</v>
      </c>
      <c r="C8" s="20" t="s">
        <v>97</v>
      </c>
      <c r="D8" s="14">
        <v>16931.169999999998</v>
      </c>
      <c r="E8" s="14">
        <v>24076.2</v>
      </c>
      <c r="F8" s="15">
        <f>(D8-E8)/E8</f>
        <v>-0.29676734700658752</v>
      </c>
      <c r="G8" s="21">
        <v>2321</v>
      </c>
      <c r="H8" s="22">
        <v>49</v>
      </c>
      <c r="I8" s="16">
        <f t="shared" si="0"/>
        <v>47.367346938775512</v>
      </c>
      <c r="J8" s="13">
        <v>10</v>
      </c>
      <c r="K8" s="16">
        <v>3</v>
      </c>
      <c r="L8" s="14">
        <v>113597.75</v>
      </c>
      <c r="M8" s="22">
        <v>16543</v>
      </c>
      <c r="N8" s="17">
        <v>45317</v>
      </c>
      <c r="O8" s="23" t="s">
        <v>88</v>
      </c>
      <c r="P8" s="24"/>
    </row>
    <row r="9" spans="1:16" s="25" customFormat="1" ht="24.95" customHeight="1">
      <c r="A9" s="12">
        <v>7</v>
      </c>
      <c r="B9" s="14" t="s">
        <v>18</v>
      </c>
      <c r="C9" s="49" t="s">
        <v>118</v>
      </c>
      <c r="D9" s="50">
        <v>16402.37</v>
      </c>
      <c r="E9" s="14" t="s">
        <v>18</v>
      </c>
      <c r="F9" s="15" t="s">
        <v>18</v>
      </c>
      <c r="G9" s="56">
        <v>2228</v>
      </c>
      <c r="H9" s="52">
        <v>76</v>
      </c>
      <c r="I9" s="53">
        <f t="shared" si="0"/>
        <v>29.315789473684209</v>
      </c>
      <c r="J9" s="46">
        <v>15</v>
      </c>
      <c r="K9" s="14" t="s">
        <v>18</v>
      </c>
      <c r="L9" s="14">
        <v>467337.82</v>
      </c>
      <c r="M9" s="22">
        <v>69824</v>
      </c>
      <c r="N9" s="54">
        <v>44456</v>
      </c>
      <c r="O9" s="23" t="s">
        <v>31</v>
      </c>
      <c r="P9" s="18"/>
    </row>
    <row r="10" spans="1:16" s="25" customFormat="1" ht="24.95" customHeight="1">
      <c r="A10" s="12">
        <v>8</v>
      </c>
      <c r="B10" s="13" t="s">
        <v>16</v>
      </c>
      <c r="C10" s="49" t="s">
        <v>119</v>
      </c>
      <c r="D10" s="50">
        <v>9178.92</v>
      </c>
      <c r="E10" s="14" t="s">
        <v>18</v>
      </c>
      <c r="F10" s="51" t="s">
        <v>18</v>
      </c>
      <c r="G10" s="56">
        <v>1313</v>
      </c>
      <c r="H10" s="52">
        <v>52</v>
      </c>
      <c r="I10" s="53">
        <f t="shared" si="0"/>
        <v>25.25</v>
      </c>
      <c r="J10" s="46">
        <v>13</v>
      </c>
      <c r="K10" s="53">
        <v>1</v>
      </c>
      <c r="L10" s="14">
        <v>9297.92</v>
      </c>
      <c r="M10" s="22">
        <v>1329</v>
      </c>
      <c r="N10" s="17">
        <v>45331</v>
      </c>
      <c r="O10" s="47" t="s">
        <v>31</v>
      </c>
      <c r="P10" s="18"/>
    </row>
    <row r="11" spans="1:16" s="25" customFormat="1" ht="24.95" customHeight="1">
      <c r="A11" s="12">
        <v>9</v>
      </c>
      <c r="B11" s="13">
        <v>8</v>
      </c>
      <c r="C11" s="20" t="s">
        <v>22</v>
      </c>
      <c r="D11" s="14">
        <v>9073.7000000000007</v>
      </c>
      <c r="E11" s="14">
        <v>13013.47</v>
      </c>
      <c r="F11" s="15">
        <f>(D11-E11)/E11</f>
        <v>-0.30274553981374674</v>
      </c>
      <c r="G11" s="21">
        <v>1516</v>
      </c>
      <c r="H11" s="22">
        <v>37</v>
      </c>
      <c r="I11" s="16">
        <f t="shared" si="0"/>
        <v>40.972972972972975</v>
      </c>
      <c r="J11" s="13">
        <v>6</v>
      </c>
      <c r="K11" s="16">
        <v>9</v>
      </c>
      <c r="L11" s="14">
        <v>574219.75</v>
      </c>
      <c r="M11" s="22">
        <v>99007</v>
      </c>
      <c r="N11" s="17">
        <v>45275</v>
      </c>
      <c r="O11" s="23" t="s">
        <v>23</v>
      </c>
      <c r="P11" s="24"/>
    </row>
    <row r="12" spans="1:16" s="25" customFormat="1" ht="24.95" customHeight="1">
      <c r="A12" s="12">
        <v>10</v>
      </c>
      <c r="B12" s="13">
        <v>9</v>
      </c>
      <c r="C12" s="20" t="s">
        <v>104</v>
      </c>
      <c r="D12" s="14">
        <v>6754.8</v>
      </c>
      <c r="E12" s="14">
        <v>11513.94</v>
      </c>
      <c r="F12" s="15">
        <f>(D12-E12)/E12</f>
        <v>-0.41333722426901653</v>
      </c>
      <c r="G12" s="21">
        <v>969</v>
      </c>
      <c r="H12" s="22">
        <v>22</v>
      </c>
      <c r="I12" s="16">
        <f t="shared" si="0"/>
        <v>44.045454545454547</v>
      </c>
      <c r="J12" s="13">
        <v>8</v>
      </c>
      <c r="K12" s="16">
        <v>2</v>
      </c>
      <c r="L12" s="14">
        <v>22667.93</v>
      </c>
      <c r="M12" s="22">
        <v>3349</v>
      </c>
      <c r="N12" s="17">
        <v>45324</v>
      </c>
      <c r="O12" s="23" t="s">
        <v>29</v>
      </c>
      <c r="P12" s="24"/>
    </row>
    <row r="13" spans="1:16" s="25" customFormat="1" ht="24.95" customHeight="1">
      <c r="A13" s="12">
        <v>11</v>
      </c>
      <c r="B13" s="13">
        <v>6</v>
      </c>
      <c r="C13" s="20" t="s">
        <v>109</v>
      </c>
      <c r="D13" s="14">
        <v>6602.76</v>
      </c>
      <c r="E13" s="14">
        <v>20109.150000000001</v>
      </c>
      <c r="F13" s="15">
        <f>(D13-E13)/E13</f>
        <v>-0.67165394857564842</v>
      </c>
      <c r="G13" s="21">
        <v>939</v>
      </c>
      <c r="H13" s="22">
        <v>37</v>
      </c>
      <c r="I13" s="16">
        <f t="shared" si="0"/>
        <v>25.378378378378379</v>
      </c>
      <c r="J13" s="13">
        <v>10</v>
      </c>
      <c r="K13" s="16">
        <v>2</v>
      </c>
      <c r="L13" s="14">
        <v>39955.120000000003</v>
      </c>
      <c r="M13" s="22">
        <v>5628</v>
      </c>
      <c r="N13" s="17">
        <v>45324</v>
      </c>
      <c r="O13" s="23" t="s">
        <v>21</v>
      </c>
      <c r="P13" s="24"/>
    </row>
    <row r="14" spans="1:16" s="25" customFormat="1" ht="24.95" customHeight="1">
      <c r="A14" s="12">
        <v>12</v>
      </c>
      <c r="B14" s="13" t="s">
        <v>16</v>
      </c>
      <c r="C14" s="20" t="s">
        <v>121</v>
      </c>
      <c r="D14" s="14">
        <v>6571.71</v>
      </c>
      <c r="E14" s="14" t="s">
        <v>18</v>
      </c>
      <c r="F14" s="15" t="s">
        <v>18</v>
      </c>
      <c r="G14" s="21" t="s">
        <v>122</v>
      </c>
      <c r="H14" s="22">
        <v>43</v>
      </c>
      <c r="I14" s="16">
        <f t="shared" si="0"/>
        <v>23.302325581395348</v>
      </c>
      <c r="J14" s="13">
        <v>19</v>
      </c>
      <c r="K14" s="16">
        <v>1</v>
      </c>
      <c r="L14" s="14">
        <v>7174.21</v>
      </c>
      <c r="M14" s="22">
        <v>1089</v>
      </c>
      <c r="N14" s="17">
        <v>45331</v>
      </c>
      <c r="O14" s="23" t="s">
        <v>38</v>
      </c>
      <c r="P14" s="24"/>
    </row>
    <row r="15" spans="1:16" ht="24.95" customHeight="1">
      <c r="A15" s="12">
        <v>13</v>
      </c>
      <c r="B15" s="13">
        <v>12</v>
      </c>
      <c r="C15" s="20" t="s">
        <v>87</v>
      </c>
      <c r="D15" s="14">
        <v>5418.88</v>
      </c>
      <c r="E15" s="14">
        <v>7578.1</v>
      </c>
      <c r="F15" s="15">
        <f t="shared" ref="F15:F20" si="1">(D15-E15)/E15</f>
        <v>-0.28492893997176078</v>
      </c>
      <c r="G15" s="21">
        <v>988</v>
      </c>
      <c r="H15" s="22">
        <v>32</v>
      </c>
      <c r="I15" s="16">
        <f t="shared" si="0"/>
        <v>30.875</v>
      </c>
      <c r="J15" s="13">
        <v>11</v>
      </c>
      <c r="K15" s="16">
        <v>4</v>
      </c>
      <c r="L15" s="14">
        <v>42961.52</v>
      </c>
      <c r="M15" s="22">
        <v>8396</v>
      </c>
      <c r="N15" s="17">
        <v>45310</v>
      </c>
      <c r="O15" s="23" t="s">
        <v>88</v>
      </c>
      <c r="P15" s="24"/>
    </row>
    <row r="16" spans="1:16" s="25" customFormat="1" ht="24.95" customHeight="1">
      <c r="A16" s="12">
        <v>14</v>
      </c>
      <c r="B16" s="13">
        <v>7</v>
      </c>
      <c r="C16" s="20" t="s">
        <v>105</v>
      </c>
      <c r="D16" s="14">
        <v>4475.49</v>
      </c>
      <c r="E16" s="14">
        <v>14567.68</v>
      </c>
      <c r="F16" s="15">
        <f t="shared" si="1"/>
        <v>-0.6927794954309815</v>
      </c>
      <c r="G16" s="21">
        <v>674</v>
      </c>
      <c r="H16" s="22">
        <v>22</v>
      </c>
      <c r="I16" s="16">
        <f t="shared" si="0"/>
        <v>30.636363636363637</v>
      </c>
      <c r="J16" s="13">
        <v>9</v>
      </c>
      <c r="K16" s="16">
        <v>2</v>
      </c>
      <c r="L16" s="14">
        <v>24625.07</v>
      </c>
      <c r="M16" s="22">
        <v>3880</v>
      </c>
      <c r="N16" s="17">
        <v>45324</v>
      </c>
      <c r="O16" s="23" t="s">
        <v>31</v>
      </c>
      <c r="P16" s="24"/>
    </row>
    <row r="17" spans="1:16" ht="24.95" customHeight="1">
      <c r="A17" s="12">
        <v>15</v>
      </c>
      <c r="B17" s="13">
        <v>10</v>
      </c>
      <c r="C17" s="20" t="s">
        <v>99</v>
      </c>
      <c r="D17" s="14">
        <v>3709</v>
      </c>
      <c r="E17" s="14">
        <v>8843.26</v>
      </c>
      <c r="F17" s="15">
        <f t="shared" si="1"/>
        <v>-0.58058453556720035</v>
      </c>
      <c r="G17" s="21">
        <v>702</v>
      </c>
      <c r="H17" s="16" t="s">
        <v>18</v>
      </c>
      <c r="I17" s="16" t="s">
        <v>18</v>
      </c>
      <c r="J17" s="13">
        <v>9</v>
      </c>
      <c r="K17" s="16">
        <v>3</v>
      </c>
      <c r="L17" s="14">
        <v>26595</v>
      </c>
      <c r="M17" s="22">
        <v>5369</v>
      </c>
      <c r="N17" s="17">
        <v>45317</v>
      </c>
      <c r="O17" s="23" t="s">
        <v>100</v>
      </c>
      <c r="P17" s="24"/>
    </row>
    <row r="18" spans="1:16" ht="24.95" customHeight="1">
      <c r="A18" s="12">
        <v>16</v>
      </c>
      <c r="B18" s="13">
        <v>19</v>
      </c>
      <c r="C18" s="20" t="s">
        <v>32</v>
      </c>
      <c r="D18" s="14">
        <v>2511.04</v>
      </c>
      <c r="E18" s="14">
        <v>1973.89</v>
      </c>
      <c r="F18" s="15">
        <f t="shared" si="1"/>
        <v>0.27212762615951236</v>
      </c>
      <c r="G18" s="21">
        <v>440</v>
      </c>
      <c r="H18" s="22">
        <v>8</v>
      </c>
      <c r="I18" s="16">
        <f t="shared" ref="I18:I37" si="2">G18/H18</f>
        <v>55</v>
      </c>
      <c r="J18" s="13">
        <v>2</v>
      </c>
      <c r="K18" s="16">
        <v>12</v>
      </c>
      <c r="L18" s="14">
        <v>259470</v>
      </c>
      <c r="M18" s="22">
        <v>49438</v>
      </c>
      <c r="N18" s="17">
        <v>45254</v>
      </c>
      <c r="O18" s="23" t="s">
        <v>33</v>
      </c>
      <c r="P18" s="24"/>
    </row>
    <row r="19" spans="1:16" s="25" customFormat="1" ht="24.95" customHeight="1">
      <c r="A19" s="12">
        <v>17</v>
      </c>
      <c r="B19" s="13">
        <v>11</v>
      </c>
      <c r="C19" s="20" t="s">
        <v>75</v>
      </c>
      <c r="D19" s="14">
        <v>2364.1999999999998</v>
      </c>
      <c r="E19" s="14">
        <v>7667.44</v>
      </c>
      <c r="F19" s="15">
        <f t="shared" si="1"/>
        <v>-0.69165718936176879</v>
      </c>
      <c r="G19" s="21">
        <v>350</v>
      </c>
      <c r="H19" s="22">
        <v>9</v>
      </c>
      <c r="I19" s="16">
        <f t="shared" si="2"/>
        <v>38.888888888888886</v>
      </c>
      <c r="J19" s="13">
        <v>5</v>
      </c>
      <c r="K19" s="16">
        <v>5</v>
      </c>
      <c r="L19" s="14">
        <v>143453.45000000001</v>
      </c>
      <c r="M19" s="22">
        <v>20665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3">
        <v>18</v>
      </c>
      <c r="C20" s="20" t="s">
        <v>54</v>
      </c>
      <c r="D20" s="14">
        <v>1805.91</v>
      </c>
      <c r="E20" s="14">
        <v>2288.3000000000002</v>
      </c>
      <c r="F20" s="15">
        <f t="shared" si="1"/>
        <v>-0.21080714941222745</v>
      </c>
      <c r="G20" s="21">
        <v>273</v>
      </c>
      <c r="H20" s="22">
        <v>7</v>
      </c>
      <c r="I20" s="16">
        <f t="shared" si="2"/>
        <v>39</v>
      </c>
      <c r="J20" s="13">
        <v>3</v>
      </c>
      <c r="K20" s="16">
        <v>6</v>
      </c>
      <c r="L20" s="14">
        <v>135771.26</v>
      </c>
      <c r="M20" s="22">
        <v>20360</v>
      </c>
      <c r="N20" s="17">
        <v>45296</v>
      </c>
      <c r="O20" s="23" t="s">
        <v>27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125</v>
      </c>
      <c r="D21" s="14">
        <v>1623.0300000000002</v>
      </c>
      <c r="E21" s="44" t="s">
        <v>18</v>
      </c>
      <c r="F21" s="15" t="s">
        <v>18</v>
      </c>
      <c r="G21" s="21">
        <v>235</v>
      </c>
      <c r="H21" s="22">
        <v>14</v>
      </c>
      <c r="I21" s="16">
        <f t="shared" si="2"/>
        <v>16.785714285714285</v>
      </c>
      <c r="J21" s="13">
        <v>5</v>
      </c>
      <c r="K21" s="16">
        <v>1</v>
      </c>
      <c r="L21" s="14">
        <v>1623.0300000000002</v>
      </c>
      <c r="M21" s="22">
        <v>235</v>
      </c>
      <c r="N21" s="17">
        <v>44966</v>
      </c>
      <c r="O21" s="23" t="s">
        <v>83</v>
      </c>
      <c r="P21" s="24"/>
    </row>
    <row r="22" spans="1:16" ht="24.95" customHeight="1">
      <c r="A22" s="12">
        <v>20</v>
      </c>
      <c r="B22" s="13">
        <v>14</v>
      </c>
      <c r="C22" s="20" t="s">
        <v>55</v>
      </c>
      <c r="D22" s="14">
        <v>1411.55</v>
      </c>
      <c r="E22" s="14">
        <v>4425.78</v>
      </c>
      <c r="F22" s="15">
        <f t="shared" ref="F22:F27" si="3">(D22-E22)/E22</f>
        <v>-0.68106186932021018</v>
      </c>
      <c r="G22" s="21">
        <v>248</v>
      </c>
      <c r="H22" s="22">
        <v>16</v>
      </c>
      <c r="I22" s="16">
        <f t="shared" si="2"/>
        <v>15.5</v>
      </c>
      <c r="J22" s="13">
        <v>6</v>
      </c>
      <c r="K22" s="16">
        <v>6</v>
      </c>
      <c r="L22" s="14">
        <v>44133.5</v>
      </c>
      <c r="M22" s="22">
        <v>8392</v>
      </c>
      <c r="N22" s="17">
        <v>45296</v>
      </c>
      <c r="O22" s="23" t="s">
        <v>56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72</v>
      </c>
      <c r="D23" s="14">
        <v>851.71</v>
      </c>
      <c r="E23" s="14">
        <v>2507.13</v>
      </c>
      <c r="F23" s="15">
        <f t="shared" si="3"/>
        <v>-0.66028486755772542</v>
      </c>
      <c r="G23" s="21">
        <v>129</v>
      </c>
      <c r="H23" s="22">
        <v>7</v>
      </c>
      <c r="I23" s="16">
        <f t="shared" si="2"/>
        <v>18.428571428571427</v>
      </c>
      <c r="J23" s="13">
        <v>2</v>
      </c>
      <c r="K23" s="16">
        <v>5</v>
      </c>
      <c r="L23" s="14">
        <v>69914.570000000007</v>
      </c>
      <c r="M23" s="22">
        <v>10868</v>
      </c>
      <c r="N23" s="17">
        <v>45303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26</v>
      </c>
      <c r="D24" s="14">
        <v>680.56</v>
      </c>
      <c r="E24" s="14">
        <v>1054.28</v>
      </c>
      <c r="F24" s="15">
        <f t="shared" si="3"/>
        <v>-0.35447888606442313</v>
      </c>
      <c r="G24" s="21">
        <v>87</v>
      </c>
      <c r="H24" s="22">
        <v>3</v>
      </c>
      <c r="I24" s="16">
        <f t="shared" si="2"/>
        <v>29</v>
      </c>
      <c r="J24" s="13">
        <v>1</v>
      </c>
      <c r="K24" s="16">
        <v>11</v>
      </c>
      <c r="L24" s="14">
        <v>520136.63</v>
      </c>
      <c r="M24" s="22">
        <v>71277</v>
      </c>
      <c r="N24" s="17">
        <v>45261</v>
      </c>
      <c r="O24" s="23" t="s">
        <v>27</v>
      </c>
      <c r="P24" s="24"/>
    </row>
    <row r="25" spans="1:16" ht="24.95" customHeight="1">
      <c r="A25" s="12">
        <v>23</v>
      </c>
      <c r="B25" s="13">
        <v>21</v>
      </c>
      <c r="C25" s="20" t="s">
        <v>24</v>
      </c>
      <c r="D25" s="14">
        <v>559.39</v>
      </c>
      <c r="E25" s="14">
        <v>1340.55</v>
      </c>
      <c r="F25" s="15">
        <f t="shared" si="3"/>
        <v>-0.58271604938271604</v>
      </c>
      <c r="G25" s="21">
        <v>75</v>
      </c>
      <c r="H25" s="22">
        <v>1</v>
      </c>
      <c r="I25" s="16">
        <f t="shared" si="2"/>
        <v>75</v>
      </c>
      <c r="J25" s="13">
        <v>1</v>
      </c>
      <c r="K25" s="16">
        <v>8</v>
      </c>
      <c r="L25" s="14">
        <v>213366.72</v>
      </c>
      <c r="M25" s="22">
        <v>30654</v>
      </c>
      <c r="N25" s="17">
        <v>45282</v>
      </c>
      <c r="O25" s="23" t="s">
        <v>25</v>
      </c>
      <c r="P25" s="24"/>
    </row>
    <row r="26" spans="1:16" s="25" customFormat="1" ht="24.95" customHeight="1">
      <c r="A26" s="12">
        <v>24</v>
      </c>
      <c r="B26" s="13">
        <v>27</v>
      </c>
      <c r="C26" s="20" t="s">
        <v>28</v>
      </c>
      <c r="D26" s="14">
        <v>361.5</v>
      </c>
      <c r="E26" s="14">
        <v>401.5</v>
      </c>
      <c r="F26" s="15">
        <f t="shared" si="3"/>
        <v>-9.9626400996264006E-2</v>
      </c>
      <c r="G26" s="22">
        <v>77</v>
      </c>
      <c r="H26" s="13">
        <v>3</v>
      </c>
      <c r="I26" s="16">
        <f t="shared" si="2"/>
        <v>25.666666666666668</v>
      </c>
      <c r="J26" s="13">
        <v>2</v>
      </c>
      <c r="K26" s="13">
        <v>7</v>
      </c>
      <c r="L26" s="14">
        <v>41203.82</v>
      </c>
      <c r="M26" s="22">
        <v>8153</v>
      </c>
      <c r="N26" s="17">
        <v>45289</v>
      </c>
      <c r="O26" s="23" t="s">
        <v>29</v>
      </c>
      <c r="P26" s="24"/>
    </row>
    <row r="27" spans="1:16" s="25" customFormat="1" ht="24.95" customHeight="1">
      <c r="A27" s="12">
        <v>25</v>
      </c>
      <c r="B27" s="13">
        <v>25</v>
      </c>
      <c r="C27" s="20" t="s">
        <v>42</v>
      </c>
      <c r="D27" s="14">
        <v>306.2</v>
      </c>
      <c r="E27" s="14">
        <v>986.4</v>
      </c>
      <c r="F27" s="15">
        <f t="shared" si="3"/>
        <v>-0.68957826439578274</v>
      </c>
      <c r="G27" s="21">
        <v>40</v>
      </c>
      <c r="H27" s="16">
        <v>2</v>
      </c>
      <c r="I27" s="16">
        <f t="shared" si="2"/>
        <v>20</v>
      </c>
      <c r="J27" s="13">
        <v>2</v>
      </c>
      <c r="K27" s="16">
        <v>12</v>
      </c>
      <c r="L27" s="14">
        <v>53435.199999999997</v>
      </c>
      <c r="M27" s="22">
        <v>8464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44" t="s">
        <v>18</v>
      </c>
      <c r="C28" s="49" t="s">
        <v>124</v>
      </c>
      <c r="D28" s="50">
        <v>208</v>
      </c>
      <c r="E28" s="44" t="s">
        <v>18</v>
      </c>
      <c r="F28" s="15" t="s">
        <v>18</v>
      </c>
      <c r="G28" s="56">
        <v>33</v>
      </c>
      <c r="H28" s="52">
        <v>1</v>
      </c>
      <c r="I28" s="16">
        <f t="shared" si="2"/>
        <v>33</v>
      </c>
      <c r="J28" s="46">
        <v>1</v>
      </c>
      <c r="K28" s="44" t="s">
        <v>18</v>
      </c>
      <c r="L28" s="14">
        <v>2210.64</v>
      </c>
      <c r="M28" s="22">
        <v>414</v>
      </c>
      <c r="N28" s="54">
        <v>45012</v>
      </c>
      <c r="O28" s="23" t="s">
        <v>38</v>
      </c>
      <c r="P28" s="18"/>
    </row>
    <row r="29" spans="1:16" s="25" customFormat="1" ht="24.95" customHeight="1">
      <c r="A29" s="12">
        <v>27</v>
      </c>
      <c r="B29" s="13">
        <v>22</v>
      </c>
      <c r="C29" s="20" t="s">
        <v>70</v>
      </c>
      <c r="D29" s="14">
        <v>197.6</v>
      </c>
      <c r="E29" s="14">
        <v>1122.5</v>
      </c>
      <c r="F29" s="15">
        <f>(D29-E29)/E29</f>
        <v>-0.82396436525612471</v>
      </c>
      <c r="G29" s="21">
        <v>28</v>
      </c>
      <c r="H29" s="22">
        <v>2</v>
      </c>
      <c r="I29" s="16">
        <f t="shared" si="2"/>
        <v>14</v>
      </c>
      <c r="J29" s="13">
        <v>2</v>
      </c>
      <c r="K29" s="16">
        <v>5</v>
      </c>
      <c r="L29" s="14">
        <v>9020.35</v>
      </c>
      <c r="M29" s="22">
        <v>1443</v>
      </c>
      <c r="N29" s="17">
        <v>45303</v>
      </c>
      <c r="O29" s="23" t="s">
        <v>29</v>
      </c>
      <c r="P29" s="24"/>
    </row>
    <row r="30" spans="1:16" ht="24.95" customHeight="1">
      <c r="A30" s="12">
        <v>28</v>
      </c>
      <c r="B30" s="13">
        <v>35</v>
      </c>
      <c r="C30" s="20" t="s">
        <v>68</v>
      </c>
      <c r="D30" s="14">
        <v>177</v>
      </c>
      <c r="E30" s="14">
        <v>121</v>
      </c>
      <c r="F30" s="15">
        <f>(D30-E30)/E30</f>
        <v>0.46280991735537191</v>
      </c>
      <c r="G30" s="21">
        <v>40</v>
      </c>
      <c r="H30" s="22">
        <v>1</v>
      </c>
      <c r="I30" s="16">
        <f t="shared" si="2"/>
        <v>40</v>
      </c>
      <c r="J30" s="13">
        <v>1</v>
      </c>
      <c r="K30" s="16">
        <v>5</v>
      </c>
      <c r="L30" s="14">
        <v>5934.0499999999993</v>
      </c>
      <c r="M30" s="22">
        <v>1220</v>
      </c>
      <c r="N30" s="17">
        <v>45303</v>
      </c>
      <c r="O30" s="23" t="s">
        <v>69</v>
      </c>
      <c r="P30" s="24"/>
    </row>
    <row r="31" spans="1:16" s="25" customFormat="1" ht="24.95" customHeight="1">
      <c r="A31" s="12">
        <v>29</v>
      </c>
      <c r="B31" s="13">
        <v>29</v>
      </c>
      <c r="C31" s="20" t="s">
        <v>91</v>
      </c>
      <c r="D31" s="14">
        <v>170.4</v>
      </c>
      <c r="E31" s="14">
        <v>325</v>
      </c>
      <c r="F31" s="15">
        <f>(D31-E31)/E31</f>
        <v>-0.47569230769230769</v>
      </c>
      <c r="G31" s="21">
        <v>25</v>
      </c>
      <c r="H31" s="22">
        <v>2</v>
      </c>
      <c r="I31" s="16">
        <f t="shared" si="2"/>
        <v>12.5</v>
      </c>
      <c r="J31" s="13">
        <v>2</v>
      </c>
      <c r="K31" s="16">
        <v>6</v>
      </c>
      <c r="L31" s="14">
        <v>6560.86</v>
      </c>
      <c r="M31" s="22">
        <v>1074</v>
      </c>
      <c r="N31" s="17">
        <v>45296</v>
      </c>
      <c r="O31" s="23" t="s">
        <v>50</v>
      </c>
      <c r="P31" s="24"/>
    </row>
    <row r="32" spans="1:16" ht="24.95" customHeight="1">
      <c r="A32" s="12">
        <v>30</v>
      </c>
      <c r="B32" s="14" t="s">
        <v>18</v>
      </c>
      <c r="C32" s="49" t="s">
        <v>120</v>
      </c>
      <c r="D32" s="50">
        <v>101</v>
      </c>
      <c r="E32" s="14" t="s">
        <v>18</v>
      </c>
      <c r="F32" s="51" t="s">
        <v>18</v>
      </c>
      <c r="G32" s="56">
        <v>30</v>
      </c>
      <c r="H32" s="52">
        <v>1</v>
      </c>
      <c r="I32" s="53">
        <f t="shared" si="2"/>
        <v>30</v>
      </c>
      <c r="J32" s="46">
        <v>1</v>
      </c>
      <c r="K32" s="14" t="s">
        <v>18</v>
      </c>
      <c r="L32" s="14">
        <v>206780.96</v>
      </c>
      <c r="M32" s="22">
        <v>42034</v>
      </c>
      <c r="N32" s="54">
        <v>45121</v>
      </c>
      <c r="O32" s="47" t="s">
        <v>31</v>
      </c>
      <c r="P32" s="18"/>
    </row>
    <row r="33" spans="1:16" ht="24.95" customHeight="1">
      <c r="A33" s="12">
        <v>31</v>
      </c>
      <c r="B33" s="13">
        <v>37</v>
      </c>
      <c r="C33" s="20" t="s">
        <v>45</v>
      </c>
      <c r="D33" s="14">
        <v>85</v>
      </c>
      <c r="E33" s="14">
        <v>72</v>
      </c>
      <c r="F33" s="15">
        <f>(D33-E33)/E33</f>
        <v>0.18055555555555555</v>
      </c>
      <c r="G33" s="21">
        <v>18</v>
      </c>
      <c r="H33" s="22">
        <v>2</v>
      </c>
      <c r="I33" s="16">
        <f t="shared" si="2"/>
        <v>9</v>
      </c>
      <c r="J33" s="13">
        <v>2</v>
      </c>
      <c r="K33" s="16">
        <v>7</v>
      </c>
      <c r="L33" s="14">
        <v>2586.02</v>
      </c>
      <c r="M33" s="22">
        <v>596</v>
      </c>
      <c r="N33" s="17">
        <v>45289</v>
      </c>
      <c r="O33" s="23" t="s">
        <v>46</v>
      </c>
      <c r="P33" s="24"/>
    </row>
    <row r="34" spans="1:16" s="25" customFormat="1" ht="24.95" customHeight="1">
      <c r="A34" s="12">
        <v>32</v>
      </c>
      <c r="B34" s="13" t="s">
        <v>16</v>
      </c>
      <c r="C34" s="49" t="s">
        <v>117</v>
      </c>
      <c r="D34" s="50">
        <v>76</v>
      </c>
      <c r="E34" s="51" t="s">
        <v>18</v>
      </c>
      <c r="F34" s="51" t="s">
        <v>18</v>
      </c>
      <c r="G34" s="56">
        <v>19</v>
      </c>
      <c r="H34" s="52">
        <v>3</v>
      </c>
      <c r="I34" s="53">
        <f t="shared" si="2"/>
        <v>6.333333333333333</v>
      </c>
      <c r="J34" s="46">
        <v>3</v>
      </c>
      <c r="K34" s="53">
        <v>1</v>
      </c>
      <c r="L34" s="50">
        <v>76</v>
      </c>
      <c r="M34" s="56">
        <v>19</v>
      </c>
      <c r="N34" s="54">
        <v>45331</v>
      </c>
      <c r="O34" s="47" t="s">
        <v>46</v>
      </c>
      <c r="P34" s="18"/>
    </row>
    <row r="35" spans="1:16" s="25" customFormat="1" ht="24.95" customHeight="1">
      <c r="A35" s="12">
        <v>33</v>
      </c>
      <c r="B35" s="44" t="s">
        <v>18</v>
      </c>
      <c r="C35" s="20" t="s">
        <v>123</v>
      </c>
      <c r="D35" s="44">
        <v>57</v>
      </c>
      <c r="E35" s="44" t="s">
        <v>18</v>
      </c>
      <c r="F35" s="15" t="s">
        <v>18</v>
      </c>
      <c r="G35" s="21">
        <v>10</v>
      </c>
      <c r="H35" s="16">
        <v>1</v>
      </c>
      <c r="I35" s="16">
        <f t="shared" si="2"/>
        <v>10</v>
      </c>
      <c r="J35" s="13">
        <v>1</v>
      </c>
      <c r="K35" s="14" t="s">
        <v>18</v>
      </c>
      <c r="L35" s="44">
        <v>522.1</v>
      </c>
      <c r="M35" s="21">
        <v>103</v>
      </c>
      <c r="N35" s="17">
        <v>45001</v>
      </c>
      <c r="O35" s="23" t="s">
        <v>38</v>
      </c>
      <c r="P35" s="18"/>
    </row>
    <row r="36" spans="1:16" s="25" customFormat="1" ht="24.95" customHeight="1">
      <c r="A36" s="12">
        <v>34</v>
      </c>
      <c r="B36" s="13">
        <v>26</v>
      </c>
      <c r="C36" s="20" t="s">
        <v>37</v>
      </c>
      <c r="D36" s="14">
        <v>48</v>
      </c>
      <c r="E36" s="14">
        <v>425.1</v>
      </c>
      <c r="F36" s="15">
        <f>(D36-E36)/E36</f>
        <v>-0.88708539167254763</v>
      </c>
      <c r="G36" s="21">
        <v>6</v>
      </c>
      <c r="H36" s="22">
        <v>1</v>
      </c>
      <c r="I36" s="16">
        <f t="shared" si="2"/>
        <v>6</v>
      </c>
      <c r="J36" s="13">
        <v>1</v>
      </c>
      <c r="K36" s="14" t="s">
        <v>18</v>
      </c>
      <c r="L36" s="14">
        <v>32014.75</v>
      </c>
      <c r="M36" s="22">
        <v>5002</v>
      </c>
      <c r="N36" s="17">
        <v>45275</v>
      </c>
      <c r="O36" s="23" t="s">
        <v>38</v>
      </c>
      <c r="P36" s="24"/>
    </row>
    <row r="37" spans="1:16" s="25" customFormat="1" ht="24.95" customHeight="1">
      <c r="A37" s="12">
        <v>35</v>
      </c>
      <c r="B37" s="13">
        <v>39</v>
      </c>
      <c r="C37" s="20" t="s">
        <v>102</v>
      </c>
      <c r="D37" s="14">
        <v>33</v>
      </c>
      <c r="E37" s="14">
        <v>40</v>
      </c>
      <c r="F37" s="15">
        <f>(D37-E37)/E37</f>
        <v>-0.17499999999999999</v>
      </c>
      <c r="G37" s="21">
        <v>9</v>
      </c>
      <c r="H37" s="22">
        <v>3</v>
      </c>
      <c r="I37" s="16">
        <f t="shared" si="2"/>
        <v>3</v>
      </c>
      <c r="J37" s="13">
        <v>2</v>
      </c>
      <c r="K37" s="16">
        <v>3</v>
      </c>
      <c r="L37" s="14">
        <v>93.5</v>
      </c>
      <c r="M37" s="22">
        <v>23</v>
      </c>
      <c r="N37" s="17">
        <v>45317</v>
      </c>
      <c r="O37" s="23" t="s">
        <v>46</v>
      </c>
      <c r="P37" s="24"/>
    </row>
    <row r="38" spans="1:16" s="27" customFormat="1" ht="24.75" customHeight="1">
      <c r="B38" s="28"/>
      <c r="C38" s="29" t="s">
        <v>127</v>
      </c>
      <c r="D38" s="30">
        <f>SUBTOTAL(109,Table132456789101112131415171618192021222324262527283029313233343635373834567[Pajamos 
(GBO)])</f>
        <v>314374.87000000005</v>
      </c>
      <c r="E38" s="30" t="s">
        <v>126</v>
      </c>
      <c r="F38" s="31">
        <f t="shared" ref="F38" si="4">(D38-E38)/E38</f>
        <v>-0.21244834410541596</v>
      </c>
      <c r="G38" s="32">
        <f>SUBTOTAL(109,Table132456789101112131415171618192021222324262527283029313233343635373834567[Žiūrovų sk. 
(ADM)])</f>
        <v>45242</v>
      </c>
      <c r="H38" s="33"/>
      <c r="I38" s="33"/>
      <c r="J38" s="28"/>
      <c r="K38" s="28"/>
      <c r="L38" s="30"/>
      <c r="M38" s="32"/>
      <c r="N38" s="34"/>
      <c r="O38" s="35" t="s">
        <v>52</v>
      </c>
      <c r="P38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80ED-6BE0-493C-8606-7E08EAA3189A}">
  <dimension ref="A1:XFC42"/>
  <sheetViews>
    <sheetView topLeftCell="A3" zoomScale="60" zoomScaleNormal="60" workbookViewId="0">
      <selection activeCell="E17" sqref="E17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101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3.25" customHeight="1">
      <c r="A3" s="12">
        <v>1</v>
      </c>
      <c r="B3" s="13">
        <v>1</v>
      </c>
      <c r="C3" s="20" t="s">
        <v>84</v>
      </c>
      <c r="D3" s="14">
        <v>133312.66</v>
      </c>
      <c r="E3" s="14">
        <v>198109.66</v>
      </c>
      <c r="F3" s="15">
        <f>(D3-E3)/E3</f>
        <v>-0.32707642827714711</v>
      </c>
      <c r="G3" s="21">
        <v>17942</v>
      </c>
      <c r="H3" s="15" t="s">
        <v>18</v>
      </c>
      <c r="I3" s="15" t="s">
        <v>18</v>
      </c>
      <c r="J3" s="15" t="s">
        <v>18</v>
      </c>
      <c r="K3" s="16">
        <v>3</v>
      </c>
      <c r="L3" s="14">
        <v>877130.8600000001</v>
      </c>
      <c r="M3" s="22">
        <v>123602</v>
      </c>
      <c r="N3" s="17">
        <v>45310</v>
      </c>
      <c r="O3" s="23" t="s">
        <v>85</v>
      </c>
      <c r="P3" s="24"/>
    </row>
    <row r="4" spans="1:16" s="55" customFormat="1" ht="24.95" customHeight="1">
      <c r="A4" s="48">
        <v>2</v>
      </c>
      <c r="B4" s="46">
        <v>2</v>
      </c>
      <c r="C4" s="49" t="s">
        <v>17</v>
      </c>
      <c r="D4" s="50">
        <v>53522</v>
      </c>
      <c r="E4" s="50">
        <v>89284</v>
      </c>
      <c r="F4" s="51">
        <f>(D4-E4)/E4</f>
        <v>-0.40054209040813582</v>
      </c>
      <c r="G4" s="52">
        <v>7376</v>
      </c>
      <c r="H4" s="46">
        <v>63</v>
      </c>
      <c r="I4" s="53">
        <f t="shared" ref="I4:I11" si="0">G4/H4</f>
        <v>117.07936507936508</v>
      </c>
      <c r="J4" s="46">
        <v>11</v>
      </c>
      <c r="K4" s="46">
        <v>6</v>
      </c>
      <c r="L4" s="50">
        <v>1582085</v>
      </c>
      <c r="M4" s="52">
        <v>219220</v>
      </c>
      <c r="N4" s="54">
        <v>45289</v>
      </c>
      <c r="O4" s="47" t="s">
        <v>19</v>
      </c>
      <c r="P4" s="45"/>
    </row>
    <row r="5" spans="1:16" s="55" customFormat="1" ht="24.95" customHeight="1">
      <c r="A5" s="12">
        <v>3</v>
      </c>
      <c r="B5" s="13">
        <v>4</v>
      </c>
      <c r="C5" s="20" t="s">
        <v>90</v>
      </c>
      <c r="D5" s="14">
        <v>45250.99</v>
      </c>
      <c r="E5" s="14">
        <v>34940.339999999997</v>
      </c>
      <c r="F5" s="51">
        <f>(D5-E5)/E5</f>
        <v>0.29509300710868874</v>
      </c>
      <c r="G5" s="21">
        <v>6166</v>
      </c>
      <c r="H5" s="22">
        <v>80</v>
      </c>
      <c r="I5" s="16">
        <f t="shared" si="0"/>
        <v>77.075000000000003</v>
      </c>
      <c r="J5" s="13">
        <v>13</v>
      </c>
      <c r="K5" s="16">
        <v>3</v>
      </c>
      <c r="L5" s="14">
        <v>167778.01</v>
      </c>
      <c r="M5" s="22">
        <v>24246</v>
      </c>
      <c r="N5" s="17">
        <v>45310</v>
      </c>
      <c r="O5" s="23" t="s">
        <v>33</v>
      </c>
      <c r="P5" s="24"/>
    </row>
    <row r="6" spans="1:16" s="19" customFormat="1" ht="24.95" customHeight="1">
      <c r="A6" s="48">
        <v>4</v>
      </c>
      <c r="B6" s="46">
        <v>5</v>
      </c>
      <c r="C6" s="49" t="s">
        <v>20</v>
      </c>
      <c r="D6" s="50">
        <v>26537.66</v>
      </c>
      <c r="E6" s="50">
        <v>23044.99</v>
      </c>
      <c r="F6" s="51">
        <f>(D6-E6)/E6</f>
        <v>0.15155875528694079</v>
      </c>
      <c r="G6" s="56">
        <v>4751</v>
      </c>
      <c r="H6" s="52">
        <v>77</v>
      </c>
      <c r="I6" s="53">
        <f t="shared" si="0"/>
        <v>61.701298701298704</v>
      </c>
      <c r="J6" s="46">
        <v>11</v>
      </c>
      <c r="K6" s="53">
        <v>7</v>
      </c>
      <c r="L6" s="50">
        <v>447477.15</v>
      </c>
      <c r="M6" s="52">
        <v>81440</v>
      </c>
      <c r="N6" s="54">
        <v>45282</v>
      </c>
      <c r="O6" s="47" t="s">
        <v>21</v>
      </c>
      <c r="P6" s="45"/>
    </row>
    <row r="7" spans="1:16" ht="24.95" customHeight="1">
      <c r="A7" s="12">
        <v>5</v>
      </c>
      <c r="B7" s="46">
        <v>3</v>
      </c>
      <c r="C7" s="49" t="s">
        <v>97</v>
      </c>
      <c r="D7" s="50">
        <v>24076.2</v>
      </c>
      <c r="E7" s="50">
        <v>39420.949999999997</v>
      </c>
      <c r="F7" s="51">
        <f>(D7-E7)/E7</f>
        <v>-0.38925368363776108</v>
      </c>
      <c r="G7" s="56">
        <v>3333</v>
      </c>
      <c r="H7" s="52">
        <v>65</v>
      </c>
      <c r="I7" s="53">
        <f t="shared" si="0"/>
        <v>51.276923076923076</v>
      </c>
      <c r="J7" s="46">
        <v>12</v>
      </c>
      <c r="K7" s="53">
        <v>2</v>
      </c>
      <c r="L7" s="50">
        <v>87877.73</v>
      </c>
      <c r="M7" s="52">
        <v>12524</v>
      </c>
      <c r="N7" s="54">
        <v>45317</v>
      </c>
      <c r="O7" s="47" t="s">
        <v>88</v>
      </c>
      <c r="P7" s="45"/>
    </row>
    <row r="8" spans="1:16" ht="24.75" customHeight="1">
      <c r="A8" s="48">
        <v>6</v>
      </c>
      <c r="B8" s="46" t="s">
        <v>16</v>
      </c>
      <c r="C8" s="49" t="s">
        <v>109</v>
      </c>
      <c r="D8" s="50">
        <v>20109.150000000001</v>
      </c>
      <c r="E8" s="50" t="s">
        <v>18</v>
      </c>
      <c r="F8" s="51" t="s">
        <v>18</v>
      </c>
      <c r="G8" s="56">
        <v>2676</v>
      </c>
      <c r="H8" s="52">
        <v>77</v>
      </c>
      <c r="I8" s="53">
        <f t="shared" si="0"/>
        <v>34.753246753246756</v>
      </c>
      <c r="J8" s="46">
        <v>15</v>
      </c>
      <c r="K8" s="53">
        <v>1</v>
      </c>
      <c r="L8" s="50">
        <v>27146.61</v>
      </c>
      <c r="M8" s="52">
        <v>3571</v>
      </c>
      <c r="N8" s="54">
        <v>45324</v>
      </c>
      <c r="O8" s="47" t="s">
        <v>21</v>
      </c>
      <c r="P8" s="45"/>
    </row>
    <row r="9" spans="1:16" ht="24.95" customHeight="1">
      <c r="A9" s="12">
        <v>7</v>
      </c>
      <c r="B9" s="46" t="s">
        <v>16</v>
      </c>
      <c r="C9" s="49" t="s">
        <v>105</v>
      </c>
      <c r="D9" s="50">
        <v>14567.68</v>
      </c>
      <c r="E9" s="50" t="s">
        <v>18</v>
      </c>
      <c r="F9" s="51" t="s">
        <v>18</v>
      </c>
      <c r="G9" s="56">
        <v>2183</v>
      </c>
      <c r="H9" s="52">
        <v>70</v>
      </c>
      <c r="I9" s="53">
        <f t="shared" si="0"/>
        <v>31.185714285714287</v>
      </c>
      <c r="J9" s="46">
        <v>20</v>
      </c>
      <c r="K9" s="53">
        <v>1</v>
      </c>
      <c r="L9" s="50">
        <v>15412.48</v>
      </c>
      <c r="M9" s="52">
        <v>2302</v>
      </c>
      <c r="N9" s="54">
        <v>45324</v>
      </c>
      <c r="O9" s="47" t="s">
        <v>31</v>
      </c>
      <c r="P9" s="45"/>
    </row>
    <row r="10" spans="1:16" ht="24.95" customHeight="1">
      <c r="A10" s="48">
        <v>8</v>
      </c>
      <c r="B10" s="46">
        <v>6</v>
      </c>
      <c r="C10" s="49" t="s">
        <v>22</v>
      </c>
      <c r="D10" s="50">
        <v>13013.47</v>
      </c>
      <c r="E10" s="50">
        <v>18665.86</v>
      </c>
      <c r="F10" s="51">
        <f>(D10-E10)/E10</f>
        <v>-0.30281969327960251</v>
      </c>
      <c r="G10" s="56">
        <v>2269</v>
      </c>
      <c r="H10" s="52">
        <v>46</v>
      </c>
      <c r="I10" s="53">
        <f t="shared" si="0"/>
        <v>49.326086956521742</v>
      </c>
      <c r="J10" s="46">
        <v>8</v>
      </c>
      <c r="K10" s="53">
        <v>8</v>
      </c>
      <c r="L10" s="50">
        <v>563814.84</v>
      </c>
      <c r="M10" s="52">
        <v>97156</v>
      </c>
      <c r="N10" s="54">
        <v>45275</v>
      </c>
      <c r="O10" s="47" t="s">
        <v>23</v>
      </c>
      <c r="P10" s="45"/>
    </row>
    <row r="11" spans="1:16" ht="24.95" customHeight="1">
      <c r="A11" s="12">
        <v>9</v>
      </c>
      <c r="B11" s="46" t="s">
        <v>16</v>
      </c>
      <c r="C11" s="49" t="s">
        <v>104</v>
      </c>
      <c r="D11" s="50">
        <v>11513.94</v>
      </c>
      <c r="E11" s="50" t="s">
        <v>18</v>
      </c>
      <c r="F11" s="51" t="s">
        <v>18</v>
      </c>
      <c r="G11" s="56">
        <v>1600</v>
      </c>
      <c r="H11" s="52">
        <v>43</v>
      </c>
      <c r="I11" s="53">
        <f t="shared" si="0"/>
        <v>37.209302325581397</v>
      </c>
      <c r="J11" s="46">
        <v>11</v>
      </c>
      <c r="K11" s="53">
        <v>1</v>
      </c>
      <c r="L11" s="50">
        <v>11513.94</v>
      </c>
      <c r="M11" s="52">
        <v>1600</v>
      </c>
      <c r="N11" s="54">
        <v>45324</v>
      </c>
      <c r="O11" s="47" t="s">
        <v>29</v>
      </c>
      <c r="P11" s="45"/>
    </row>
    <row r="12" spans="1:16" ht="24.95" customHeight="1">
      <c r="A12" s="48">
        <v>10</v>
      </c>
      <c r="B12" s="46">
        <v>8</v>
      </c>
      <c r="C12" s="49" t="s">
        <v>99</v>
      </c>
      <c r="D12" s="50">
        <v>8843.26</v>
      </c>
      <c r="E12" s="50">
        <v>10636.84</v>
      </c>
      <c r="F12" s="51">
        <f>(D12-E12)/E12</f>
        <v>-0.16861962763377092</v>
      </c>
      <c r="G12" s="56">
        <v>1741</v>
      </c>
      <c r="H12" s="53" t="s">
        <v>18</v>
      </c>
      <c r="I12" s="53" t="s">
        <v>18</v>
      </c>
      <c r="J12" s="46">
        <v>15</v>
      </c>
      <c r="K12" s="53">
        <v>2</v>
      </c>
      <c r="L12" s="50">
        <v>21213.05</v>
      </c>
      <c r="M12" s="52">
        <v>4265</v>
      </c>
      <c r="N12" s="54">
        <v>45317</v>
      </c>
      <c r="O12" s="47" t="s">
        <v>100</v>
      </c>
      <c r="P12" s="45"/>
    </row>
    <row r="13" spans="1:16" ht="24.95" customHeight="1">
      <c r="A13" s="12">
        <v>11</v>
      </c>
      <c r="B13" s="46">
        <v>7</v>
      </c>
      <c r="C13" s="49" t="s">
        <v>75</v>
      </c>
      <c r="D13" s="50">
        <v>7667.44</v>
      </c>
      <c r="E13" s="50">
        <v>17707.560000000001</v>
      </c>
      <c r="F13" s="51">
        <f>(D13-E13)/E13</f>
        <v>-0.56699624341241828</v>
      </c>
      <c r="G13" s="56">
        <v>1038</v>
      </c>
      <c r="H13" s="52">
        <v>24</v>
      </c>
      <c r="I13" s="53">
        <f t="shared" ref="I13:I41" si="1">G13/H13</f>
        <v>43.25</v>
      </c>
      <c r="J13" s="46">
        <v>8</v>
      </c>
      <c r="K13" s="53">
        <v>4</v>
      </c>
      <c r="L13" s="50">
        <v>137621.39000000001</v>
      </c>
      <c r="M13" s="52">
        <v>19646</v>
      </c>
      <c r="N13" s="54">
        <v>45303</v>
      </c>
      <c r="O13" s="47" t="s">
        <v>56</v>
      </c>
      <c r="P13" s="45"/>
    </row>
    <row r="14" spans="1:16" ht="24.95" customHeight="1">
      <c r="A14" s="48">
        <v>12</v>
      </c>
      <c r="B14" s="46">
        <v>9</v>
      </c>
      <c r="C14" s="49" t="s">
        <v>87</v>
      </c>
      <c r="D14" s="50">
        <v>7578.1</v>
      </c>
      <c r="E14" s="50">
        <v>9754.7900000000009</v>
      </c>
      <c r="F14" s="51">
        <f>(D14-E14)/E14</f>
        <v>-0.22314063142312651</v>
      </c>
      <c r="G14" s="56">
        <v>1430</v>
      </c>
      <c r="H14" s="52">
        <v>46</v>
      </c>
      <c r="I14" s="53">
        <f t="shared" si="1"/>
        <v>31.086956521739129</v>
      </c>
      <c r="J14" s="46">
        <v>15</v>
      </c>
      <c r="K14" s="53">
        <v>3</v>
      </c>
      <c r="L14" s="50">
        <v>36300.449999999997</v>
      </c>
      <c r="M14" s="52">
        <v>7111</v>
      </c>
      <c r="N14" s="54">
        <v>45310</v>
      </c>
      <c r="O14" s="47" t="s">
        <v>88</v>
      </c>
      <c r="P14" s="45"/>
    </row>
    <row r="15" spans="1:16" ht="24.95" customHeight="1">
      <c r="A15" s="12">
        <v>13</v>
      </c>
      <c r="B15" s="46" t="s">
        <v>108</v>
      </c>
      <c r="C15" s="49" t="s">
        <v>107</v>
      </c>
      <c r="D15" s="50">
        <v>4715.5600000000004</v>
      </c>
      <c r="E15" s="50" t="s">
        <v>18</v>
      </c>
      <c r="F15" s="51" t="s">
        <v>18</v>
      </c>
      <c r="G15" s="56">
        <v>849</v>
      </c>
      <c r="H15" s="52">
        <v>7</v>
      </c>
      <c r="I15" s="53">
        <f t="shared" si="1"/>
        <v>121.28571428571429</v>
      </c>
      <c r="J15" s="46">
        <v>7</v>
      </c>
      <c r="K15" s="53">
        <v>0</v>
      </c>
      <c r="L15" s="50">
        <v>4715.5600000000004</v>
      </c>
      <c r="M15" s="52">
        <v>849</v>
      </c>
      <c r="N15" s="54" t="s">
        <v>106</v>
      </c>
      <c r="O15" s="47" t="s">
        <v>31</v>
      </c>
      <c r="P15" s="45"/>
    </row>
    <row r="16" spans="1:16" ht="24.95" customHeight="1">
      <c r="A16" s="48">
        <v>14</v>
      </c>
      <c r="B16" s="46">
        <v>14</v>
      </c>
      <c r="C16" s="49" t="s">
        <v>55</v>
      </c>
      <c r="D16" s="50">
        <v>4425.78</v>
      </c>
      <c r="E16" s="50">
        <v>4051.46</v>
      </c>
      <c r="F16" s="51">
        <f>(D16-E16)/E16</f>
        <v>9.2391384834109108E-2</v>
      </c>
      <c r="G16" s="56">
        <v>783</v>
      </c>
      <c r="H16" s="52">
        <v>18</v>
      </c>
      <c r="I16" s="53">
        <f t="shared" si="1"/>
        <v>43.5</v>
      </c>
      <c r="J16" s="46">
        <v>6</v>
      </c>
      <c r="K16" s="53">
        <v>5</v>
      </c>
      <c r="L16" s="50">
        <v>42151.45</v>
      </c>
      <c r="M16" s="52">
        <v>8036</v>
      </c>
      <c r="N16" s="54">
        <v>45296</v>
      </c>
      <c r="O16" s="47" t="s">
        <v>56</v>
      </c>
      <c r="P16" s="45"/>
    </row>
    <row r="17" spans="1:16" ht="24.95" customHeight="1">
      <c r="A17" s="12">
        <v>15</v>
      </c>
      <c r="B17" s="46" t="s">
        <v>16</v>
      </c>
      <c r="C17" s="49" t="s">
        <v>112</v>
      </c>
      <c r="D17" s="50">
        <v>4101.29</v>
      </c>
      <c r="E17" s="50" t="s">
        <v>18</v>
      </c>
      <c r="F17" s="51" t="s">
        <v>18</v>
      </c>
      <c r="G17" s="56">
        <v>559</v>
      </c>
      <c r="H17" s="52">
        <v>37</v>
      </c>
      <c r="I17" s="53">
        <f t="shared" si="1"/>
        <v>15.108108108108109</v>
      </c>
      <c r="J17" s="46">
        <v>11</v>
      </c>
      <c r="K17" s="53">
        <v>1</v>
      </c>
      <c r="L17" s="50">
        <v>4101.29</v>
      </c>
      <c r="M17" s="52">
        <v>559</v>
      </c>
      <c r="N17" s="54">
        <v>45324</v>
      </c>
      <c r="O17" s="47" t="s">
        <v>61</v>
      </c>
      <c r="P17" s="45"/>
    </row>
    <row r="18" spans="1:16" ht="24.95" customHeight="1">
      <c r="A18" s="48">
        <v>16</v>
      </c>
      <c r="B18" s="53">
        <v>16</v>
      </c>
      <c r="C18" s="49" t="s">
        <v>34</v>
      </c>
      <c r="D18" s="50">
        <v>2939</v>
      </c>
      <c r="E18" s="50" t="s">
        <v>18</v>
      </c>
      <c r="F18" s="51" t="s">
        <v>18</v>
      </c>
      <c r="G18" s="56">
        <v>449</v>
      </c>
      <c r="H18" s="52">
        <v>5</v>
      </c>
      <c r="I18" s="53">
        <f t="shared" si="1"/>
        <v>89.8</v>
      </c>
      <c r="J18" s="46">
        <v>4</v>
      </c>
      <c r="K18" s="53">
        <v>7</v>
      </c>
      <c r="L18" s="50">
        <v>43907</v>
      </c>
      <c r="M18" s="52">
        <v>6918</v>
      </c>
      <c r="N18" s="54">
        <v>45282</v>
      </c>
      <c r="O18" s="47" t="s">
        <v>35</v>
      </c>
      <c r="P18" s="18"/>
    </row>
    <row r="19" spans="1:16" s="25" customFormat="1" ht="24.95" customHeight="1">
      <c r="A19" s="12">
        <v>17</v>
      </c>
      <c r="B19" s="46">
        <v>12</v>
      </c>
      <c r="C19" s="49" t="s">
        <v>72</v>
      </c>
      <c r="D19" s="50">
        <v>2507.13</v>
      </c>
      <c r="E19" s="50">
        <v>7387.21</v>
      </c>
      <c r="F19" s="51">
        <f t="shared" ref="F19:F24" si="2">(D19-E19)/E19</f>
        <v>-0.66061205786758459</v>
      </c>
      <c r="G19" s="56">
        <v>397</v>
      </c>
      <c r="H19" s="52">
        <v>9</v>
      </c>
      <c r="I19" s="53">
        <f t="shared" si="1"/>
        <v>44.111111111111114</v>
      </c>
      <c r="J19" s="46">
        <v>5</v>
      </c>
      <c r="K19" s="53">
        <v>4</v>
      </c>
      <c r="L19" s="50">
        <v>68034.92</v>
      </c>
      <c r="M19" s="52">
        <v>10565</v>
      </c>
      <c r="N19" s="54">
        <v>45303</v>
      </c>
      <c r="O19" s="47" t="s">
        <v>38</v>
      </c>
      <c r="P19" s="45"/>
    </row>
    <row r="20" spans="1:16" ht="24.95" customHeight="1">
      <c r="A20" s="48">
        <v>18</v>
      </c>
      <c r="B20" s="46">
        <v>11</v>
      </c>
      <c r="C20" s="49" t="s">
        <v>54</v>
      </c>
      <c r="D20" s="50">
        <v>2288.3000000000002</v>
      </c>
      <c r="E20" s="50">
        <v>8086.14</v>
      </c>
      <c r="F20" s="51">
        <f t="shared" si="2"/>
        <v>-0.71700959914124662</v>
      </c>
      <c r="G20" s="56">
        <v>312</v>
      </c>
      <c r="H20" s="52">
        <v>6</v>
      </c>
      <c r="I20" s="53">
        <f t="shared" si="1"/>
        <v>52</v>
      </c>
      <c r="J20" s="46">
        <v>3</v>
      </c>
      <c r="K20" s="53">
        <v>5</v>
      </c>
      <c r="L20" s="50">
        <v>132700.18</v>
      </c>
      <c r="M20" s="52">
        <v>19875</v>
      </c>
      <c r="N20" s="54">
        <v>45296</v>
      </c>
      <c r="O20" s="47" t="s">
        <v>27</v>
      </c>
      <c r="P20" s="45"/>
    </row>
    <row r="21" spans="1:16" ht="24.95" customHeight="1">
      <c r="A21" s="12">
        <v>19</v>
      </c>
      <c r="B21" s="46">
        <v>13</v>
      </c>
      <c r="C21" s="49" t="s">
        <v>32</v>
      </c>
      <c r="D21" s="50">
        <v>1973.89</v>
      </c>
      <c r="E21" s="50">
        <v>4218.97</v>
      </c>
      <c r="F21" s="51">
        <f t="shared" si="2"/>
        <v>-0.53213936102887671</v>
      </c>
      <c r="G21" s="56">
        <v>381</v>
      </c>
      <c r="H21" s="52">
        <v>9</v>
      </c>
      <c r="I21" s="53">
        <f t="shared" si="1"/>
        <v>42.333333333333336</v>
      </c>
      <c r="J21" s="46">
        <v>3</v>
      </c>
      <c r="K21" s="53">
        <v>11</v>
      </c>
      <c r="L21" s="50">
        <v>256757.16</v>
      </c>
      <c r="M21" s="52">
        <v>48953</v>
      </c>
      <c r="N21" s="54">
        <v>45254</v>
      </c>
      <c r="O21" s="47" t="s">
        <v>33</v>
      </c>
      <c r="P21" s="45"/>
    </row>
    <row r="22" spans="1:16" ht="24.95" customHeight="1">
      <c r="A22" s="48">
        <v>20</v>
      </c>
      <c r="B22" s="46">
        <v>10</v>
      </c>
      <c r="C22" s="49" t="s">
        <v>96</v>
      </c>
      <c r="D22" s="50">
        <v>1801.41</v>
      </c>
      <c r="E22" s="50">
        <v>8881.77</v>
      </c>
      <c r="F22" s="51">
        <f t="shared" si="2"/>
        <v>-0.79717894068412043</v>
      </c>
      <c r="G22" s="56">
        <v>257</v>
      </c>
      <c r="H22" s="52">
        <v>11</v>
      </c>
      <c r="I22" s="53">
        <f t="shared" si="1"/>
        <v>23.363636363636363</v>
      </c>
      <c r="J22" s="46">
        <v>5</v>
      </c>
      <c r="K22" s="53">
        <v>2</v>
      </c>
      <c r="L22" s="50">
        <v>14114.79</v>
      </c>
      <c r="M22" s="52">
        <v>2181</v>
      </c>
      <c r="N22" s="54">
        <v>45317</v>
      </c>
      <c r="O22" s="47" t="s">
        <v>29</v>
      </c>
      <c r="P22" s="45"/>
    </row>
    <row r="23" spans="1:16" ht="24.95" customHeight="1">
      <c r="A23" s="12">
        <v>21</v>
      </c>
      <c r="B23" s="46">
        <v>15</v>
      </c>
      <c r="C23" s="49" t="s">
        <v>24</v>
      </c>
      <c r="D23" s="50">
        <v>1340.55</v>
      </c>
      <c r="E23" s="50">
        <v>3472.87</v>
      </c>
      <c r="F23" s="51">
        <f t="shared" si="2"/>
        <v>-0.61399361335149305</v>
      </c>
      <c r="G23" s="56">
        <v>180</v>
      </c>
      <c r="H23" s="52">
        <v>4</v>
      </c>
      <c r="I23" s="53">
        <f t="shared" si="1"/>
        <v>45</v>
      </c>
      <c r="J23" s="46">
        <v>2</v>
      </c>
      <c r="K23" s="53">
        <v>7</v>
      </c>
      <c r="L23" s="50">
        <v>212616.03</v>
      </c>
      <c r="M23" s="52">
        <v>30548</v>
      </c>
      <c r="N23" s="54">
        <v>45282</v>
      </c>
      <c r="O23" s="47" t="s">
        <v>25</v>
      </c>
      <c r="P23" s="45"/>
    </row>
    <row r="24" spans="1:16" s="25" customFormat="1" ht="24.95" customHeight="1">
      <c r="A24" s="48">
        <v>22</v>
      </c>
      <c r="B24" s="46">
        <v>21</v>
      </c>
      <c r="C24" s="49" t="s">
        <v>70</v>
      </c>
      <c r="D24" s="50">
        <v>1122.5</v>
      </c>
      <c r="E24" s="50">
        <v>825</v>
      </c>
      <c r="F24" s="51">
        <f t="shared" si="2"/>
        <v>0.3606060606060606</v>
      </c>
      <c r="G24" s="56">
        <v>176</v>
      </c>
      <c r="H24" s="52">
        <v>5</v>
      </c>
      <c r="I24" s="53">
        <f t="shared" si="1"/>
        <v>35.200000000000003</v>
      </c>
      <c r="J24" s="46">
        <v>4</v>
      </c>
      <c r="K24" s="53">
        <v>4</v>
      </c>
      <c r="L24" s="50">
        <v>8666.75</v>
      </c>
      <c r="M24" s="52">
        <v>1394</v>
      </c>
      <c r="N24" s="54">
        <v>45303</v>
      </c>
      <c r="O24" s="47" t="s">
        <v>29</v>
      </c>
      <c r="P24" s="45"/>
    </row>
    <row r="25" spans="1:16" ht="24.95" customHeight="1">
      <c r="A25" s="12">
        <v>23</v>
      </c>
      <c r="B25" s="22">
        <v>19</v>
      </c>
      <c r="C25" s="49" t="s">
        <v>110</v>
      </c>
      <c r="D25" s="50">
        <v>1073</v>
      </c>
      <c r="E25" s="14" t="s">
        <v>18</v>
      </c>
      <c r="F25" s="51" t="s">
        <v>18</v>
      </c>
      <c r="G25" s="56">
        <v>191</v>
      </c>
      <c r="H25" s="52">
        <v>6</v>
      </c>
      <c r="I25" s="53">
        <f t="shared" si="1"/>
        <v>31.833333333333332</v>
      </c>
      <c r="J25" s="46">
        <v>4</v>
      </c>
      <c r="K25" s="53">
        <v>2</v>
      </c>
      <c r="L25" s="50">
        <v>3747.5</v>
      </c>
      <c r="M25" s="52">
        <v>618</v>
      </c>
      <c r="N25" s="54">
        <v>45317</v>
      </c>
      <c r="O25" s="47" t="s">
        <v>35</v>
      </c>
      <c r="P25" s="18"/>
    </row>
    <row r="26" spans="1:16" ht="24.95" customHeight="1">
      <c r="A26" s="48">
        <v>24</v>
      </c>
      <c r="B26" s="46">
        <v>20</v>
      </c>
      <c r="C26" s="49" t="s">
        <v>26</v>
      </c>
      <c r="D26" s="50">
        <v>1054.28</v>
      </c>
      <c r="E26" s="50">
        <v>1304.56</v>
      </c>
      <c r="F26" s="51">
        <f t="shared" ref="F26:F32" si="3">(D26-E26)/E26</f>
        <v>-0.19185012571288401</v>
      </c>
      <c r="G26" s="56">
        <v>129</v>
      </c>
      <c r="H26" s="52">
        <v>3</v>
      </c>
      <c r="I26" s="53">
        <f t="shared" si="1"/>
        <v>43</v>
      </c>
      <c r="J26" s="46">
        <v>1</v>
      </c>
      <c r="K26" s="53">
        <v>10</v>
      </c>
      <c r="L26" s="50">
        <v>519347.07</v>
      </c>
      <c r="M26" s="52">
        <v>71168</v>
      </c>
      <c r="N26" s="54">
        <v>45261</v>
      </c>
      <c r="O26" s="47" t="s">
        <v>27</v>
      </c>
      <c r="P26" s="45"/>
    </row>
    <row r="27" spans="1:16" ht="24.95" customHeight="1">
      <c r="A27" s="12">
        <v>25</v>
      </c>
      <c r="B27" s="46">
        <v>23</v>
      </c>
      <c r="C27" s="49" t="s">
        <v>42</v>
      </c>
      <c r="D27" s="50">
        <v>986.4</v>
      </c>
      <c r="E27" s="50">
        <v>809.2</v>
      </c>
      <c r="F27" s="51">
        <f t="shared" si="3"/>
        <v>0.21898171033119121</v>
      </c>
      <c r="G27" s="56">
        <v>156</v>
      </c>
      <c r="H27" s="53">
        <v>6</v>
      </c>
      <c r="I27" s="53">
        <f t="shared" si="1"/>
        <v>26</v>
      </c>
      <c r="J27" s="46">
        <v>4</v>
      </c>
      <c r="K27" s="53">
        <v>11</v>
      </c>
      <c r="L27" s="50">
        <v>52795</v>
      </c>
      <c r="M27" s="52">
        <v>8378</v>
      </c>
      <c r="N27" s="54">
        <v>45254</v>
      </c>
      <c r="O27" s="47" t="s">
        <v>38</v>
      </c>
      <c r="P27" s="45"/>
    </row>
    <row r="28" spans="1:16" s="25" customFormat="1" ht="24.95" customHeight="1">
      <c r="A28" s="48">
        <v>26</v>
      </c>
      <c r="B28" s="46">
        <v>28</v>
      </c>
      <c r="C28" s="49" t="s">
        <v>37</v>
      </c>
      <c r="D28" s="50">
        <v>425.1</v>
      </c>
      <c r="E28" s="50">
        <v>276.39999999999998</v>
      </c>
      <c r="F28" s="51">
        <f t="shared" si="3"/>
        <v>0.53798842257597701</v>
      </c>
      <c r="G28" s="56">
        <v>57</v>
      </c>
      <c r="H28" s="52">
        <v>3</v>
      </c>
      <c r="I28" s="53">
        <f t="shared" si="1"/>
        <v>19</v>
      </c>
      <c r="J28" s="46">
        <v>2</v>
      </c>
      <c r="K28" s="50" t="s">
        <v>18</v>
      </c>
      <c r="L28" s="50">
        <v>31928.55</v>
      </c>
      <c r="M28" s="52">
        <v>4991</v>
      </c>
      <c r="N28" s="54">
        <v>45275</v>
      </c>
      <c r="O28" s="47" t="s">
        <v>38</v>
      </c>
      <c r="P28" s="45"/>
    </row>
    <row r="29" spans="1:16" s="25" customFormat="1" ht="24.95" customHeight="1">
      <c r="A29" s="12">
        <v>27</v>
      </c>
      <c r="B29" s="46">
        <v>25</v>
      </c>
      <c r="C29" s="49" t="s">
        <v>28</v>
      </c>
      <c r="D29" s="50">
        <v>401.5</v>
      </c>
      <c r="E29" s="50">
        <v>702</v>
      </c>
      <c r="F29" s="51">
        <f t="shared" si="3"/>
        <v>-0.42806267806267806</v>
      </c>
      <c r="G29" s="52">
        <v>83</v>
      </c>
      <c r="H29" s="46">
        <v>3</v>
      </c>
      <c r="I29" s="53">
        <f t="shared" si="1"/>
        <v>27.666666666666668</v>
      </c>
      <c r="J29" s="46">
        <v>2</v>
      </c>
      <c r="K29" s="46">
        <v>6</v>
      </c>
      <c r="L29" s="50">
        <v>40773.32</v>
      </c>
      <c r="M29" s="52">
        <v>8061</v>
      </c>
      <c r="N29" s="54">
        <v>45289</v>
      </c>
      <c r="O29" s="47" t="s">
        <v>29</v>
      </c>
      <c r="P29" s="45"/>
    </row>
    <row r="30" spans="1:16" ht="24.95" customHeight="1">
      <c r="A30" s="48">
        <v>28</v>
      </c>
      <c r="B30" s="46">
        <v>31</v>
      </c>
      <c r="C30" s="49" t="s">
        <v>98</v>
      </c>
      <c r="D30" s="50">
        <v>382.05</v>
      </c>
      <c r="E30" s="50">
        <v>157.91999999999999</v>
      </c>
      <c r="F30" s="51">
        <f t="shared" si="3"/>
        <v>1.4192629179331309</v>
      </c>
      <c r="G30" s="56">
        <v>114</v>
      </c>
      <c r="H30" s="52">
        <v>3</v>
      </c>
      <c r="I30" s="53">
        <f t="shared" si="1"/>
        <v>38</v>
      </c>
      <c r="J30" s="46">
        <v>3</v>
      </c>
      <c r="K30" s="50" t="s">
        <v>18</v>
      </c>
      <c r="L30" s="50">
        <v>86292.3</v>
      </c>
      <c r="M30" s="52">
        <v>17645</v>
      </c>
      <c r="N30" s="54">
        <v>44855</v>
      </c>
      <c r="O30" s="47" t="s">
        <v>31</v>
      </c>
      <c r="P30" s="45"/>
    </row>
    <row r="31" spans="1:16" s="25" customFormat="1" ht="24.95" customHeight="1">
      <c r="A31" s="12">
        <v>29</v>
      </c>
      <c r="B31" s="46">
        <v>22</v>
      </c>
      <c r="C31" s="49" t="s">
        <v>91</v>
      </c>
      <c r="D31" s="50">
        <v>325</v>
      </c>
      <c r="E31" s="50">
        <v>820.2</v>
      </c>
      <c r="F31" s="51">
        <f t="shared" si="3"/>
        <v>-0.60375518166300901</v>
      </c>
      <c r="G31" s="56">
        <v>53</v>
      </c>
      <c r="H31" s="52">
        <v>3</v>
      </c>
      <c r="I31" s="53">
        <f t="shared" si="1"/>
        <v>17.666666666666668</v>
      </c>
      <c r="J31" s="46">
        <v>3</v>
      </c>
      <c r="K31" s="53">
        <v>5</v>
      </c>
      <c r="L31" s="50">
        <v>6132.72</v>
      </c>
      <c r="M31" s="52">
        <v>1019</v>
      </c>
      <c r="N31" s="54">
        <v>45296</v>
      </c>
      <c r="O31" s="47" t="s">
        <v>50</v>
      </c>
      <c r="P31" s="45"/>
    </row>
    <row r="32" spans="1:16" ht="24.95" customHeight="1">
      <c r="A32" s="48">
        <v>30</v>
      </c>
      <c r="B32" s="46">
        <v>26</v>
      </c>
      <c r="C32" s="49" t="s">
        <v>89</v>
      </c>
      <c r="D32" s="50">
        <v>226</v>
      </c>
      <c r="E32" s="50">
        <v>503</v>
      </c>
      <c r="F32" s="51">
        <f t="shared" si="3"/>
        <v>-0.55069582504970183</v>
      </c>
      <c r="G32" s="52">
        <v>44</v>
      </c>
      <c r="H32" s="46">
        <v>1</v>
      </c>
      <c r="I32" s="53">
        <f t="shared" si="1"/>
        <v>44</v>
      </c>
      <c r="J32" s="46">
        <v>1</v>
      </c>
      <c r="K32" s="50" t="s">
        <v>18</v>
      </c>
      <c r="L32" s="50">
        <v>3108.58</v>
      </c>
      <c r="M32" s="52">
        <v>685</v>
      </c>
      <c r="N32" s="54">
        <v>45282</v>
      </c>
      <c r="O32" s="47" t="s">
        <v>38</v>
      </c>
      <c r="P32" s="45"/>
    </row>
    <row r="33" spans="1:16" ht="24.95" customHeight="1">
      <c r="A33" s="12">
        <v>31</v>
      </c>
      <c r="B33" s="13" t="s">
        <v>16</v>
      </c>
      <c r="C33" s="49" t="s">
        <v>111</v>
      </c>
      <c r="D33" s="50">
        <v>199.66</v>
      </c>
      <c r="E33" s="14" t="s">
        <v>18</v>
      </c>
      <c r="F33" s="51" t="s">
        <v>18</v>
      </c>
      <c r="G33" s="56">
        <v>33</v>
      </c>
      <c r="H33" s="52">
        <v>4</v>
      </c>
      <c r="I33" s="53">
        <f t="shared" si="1"/>
        <v>8.25</v>
      </c>
      <c r="J33" s="46">
        <v>4</v>
      </c>
      <c r="K33" s="53">
        <v>1</v>
      </c>
      <c r="L33" s="50">
        <v>199.66</v>
      </c>
      <c r="M33" s="52">
        <v>33</v>
      </c>
      <c r="N33" s="54">
        <v>45324</v>
      </c>
      <c r="O33" s="47" t="s">
        <v>69</v>
      </c>
      <c r="P33" s="18"/>
    </row>
    <row r="34" spans="1:16" s="25" customFormat="1" ht="24.95" customHeight="1">
      <c r="A34" s="48">
        <v>32</v>
      </c>
      <c r="B34" s="46">
        <v>17</v>
      </c>
      <c r="C34" s="49" t="s">
        <v>76</v>
      </c>
      <c r="D34" s="50">
        <v>195.5</v>
      </c>
      <c r="E34" s="50">
        <v>2343.06</v>
      </c>
      <c r="F34" s="51">
        <f>(D34-E34)/E34</f>
        <v>-0.91656210254965731</v>
      </c>
      <c r="G34" s="56">
        <v>44</v>
      </c>
      <c r="H34" s="52">
        <v>2</v>
      </c>
      <c r="I34" s="53">
        <f t="shared" si="1"/>
        <v>22</v>
      </c>
      <c r="J34" s="46">
        <v>2</v>
      </c>
      <c r="K34" s="53">
        <v>4</v>
      </c>
      <c r="L34" s="50">
        <v>28640.46</v>
      </c>
      <c r="M34" s="52">
        <v>4500</v>
      </c>
      <c r="N34" s="54">
        <v>45303</v>
      </c>
      <c r="O34" s="47" t="s">
        <v>56</v>
      </c>
      <c r="P34" s="45"/>
    </row>
    <row r="35" spans="1:16" s="25" customFormat="1" ht="24.95" customHeight="1">
      <c r="A35" s="12">
        <v>33</v>
      </c>
      <c r="B35" s="53" t="s">
        <v>18</v>
      </c>
      <c r="C35" s="49" t="s">
        <v>71</v>
      </c>
      <c r="D35" s="50">
        <v>176</v>
      </c>
      <c r="E35" s="14" t="s">
        <v>18</v>
      </c>
      <c r="F35" s="51" t="s">
        <v>18</v>
      </c>
      <c r="G35" s="56">
        <v>28</v>
      </c>
      <c r="H35" s="52">
        <v>2</v>
      </c>
      <c r="I35" s="53">
        <f t="shared" si="1"/>
        <v>14</v>
      </c>
      <c r="J35" s="46">
        <v>2</v>
      </c>
      <c r="K35" s="53" t="s">
        <v>18</v>
      </c>
      <c r="L35" s="50">
        <v>4018.6</v>
      </c>
      <c r="M35" s="52">
        <v>713</v>
      </c>
      <c r="N35" s="54">
        <v>45303</v>
      </c>
      <c r="O35" s="47" t="s">
        <v>35</v>
      </c>
      <c r="P35" s="18"/>
    </row>
    <row r="36" spans="1:16" s="25" customFormat="1" ht="24.95" customHeight="1">
      <c r="A36" s="48">
        <v>34</v>
      </c>
      <c r="B36" s="46" t="s">
        <v>18</v>
      </c>
      <c r="C36" s="49" t="s">
        <v>103</v>
      </c>
      <c r="D36" s="50">
        <v>146</v>
      </c>
      <c r="E36" s="50" t="s">
        <v>18</v>
      </c>
      <c r="F36" s="51" t="s">
        <v>18</v>
      </c>
      <c r="G36" s="56">
        <v>37</v>
      </c>
      <c r="H36" s="52">
        <v>1</v>
      </c>
      <c r="I36" s="53">
        <f t="shared" si="1"/>
        <v>37</v>
      </c>
      <c r="J36" s="46">
        <v>1</v>
      </c>
      <c r="K36" s="53" t="s">
        <v>18</v>
      </c>
      <c r="L36" s="50">
        <v>803.4</v>
      </c>
      <c r="M36" s="52">
        <v>166</v>
      </c>
      <c r="N36" s="54">
        <v>45233</v>
      </c>
      <c r="O36" s="47" t="s">
        <v>50</v>
      </c>
      <c r="P36" s="45"/>
    </row>
    <row r="37" spans="1:16" ht="24.95" customHeight="1">
      <c r="A37" s="12">
        <v>35</v>
      </c>
      <c r="B37" s="46">
        <v>34</v>
      </c>
      <c r="C37" s="49" t="s">
        <v>68</v>
      </c>
      <c r="D37" s="50">
        <v>121</v>
      </c>
      <c r="E37" s="50">
        <v>50</v>
      </c>
      <c r="F37" s="51">
        <f>(D37-E37)/E37</f>
        <v>1.42</v>
      </c>
      <c r="G37" s="56">
        <v>26</v>
      </c>
      <c r="H37" s="52">
        <v>3</v>
      </c>
      <c r="I37" s="53">
        <f t="shared" si="1"/>
        <v>8.6666666666666661</v>
      </c>
      <c r="J37" s="46">
        <v>2</v>
      </c>
      <c r="K37" s="53">
        <v>4</v>
      </c>
      <c r="L37" s="50">
        <v>5852.0499999999993</v>
      </c>
      <c r="M37" s="52">
        <v>1198</v>
      </c>
      <c r="N37" s="54">
        <v>45303</v>
      </c>
      <c r="O37" s="47" t="s">
        <v>69</v>
      </c>
      <c r="P37" s="45"/>
    </row>
    <row r="38" spans="1:16" ht="24.95" customHeight="1">
      <c r="A38" s="48">
        <v>36</v>
      </c>
      <c r="B38" s="13" t="s">
        <v>18</v>
      </c>
      <c r="C38" s="20" t="s">
        <v>82</v>
      </c>
      <c r="D38" s="14">
        <v>90</v>
      </c>
      <c r="E38" s="14" t="s">
        <v>18</v>
      </c>
      <c r="F38" s="15" t="s">
        <v>18</v>
      </c>
      <c r="G38" s="21">
        <v>23</v>
      </c>
      <c r="H38" s="22">
        <v>1</v>
      </c>
      <c r="I38" s="16">
        <f t="shared" si="1"/>
        <v>23</v>
      </c>
      <c r="J38" s="13">
        <v>1</v>
      </c>
      <c r="K38" s="14" t="s">
        <v>18</v>
      </c>
      <c r="L38" s="50">
        <v>2797.9</v>
      </c>
      <c r="M38" s="52">
        <v>533</v>
      </c>
      <c r="N38" s="17">
        <v>45275</v>
      </c>
      <c r="O38" s="23" t="s">
        <v>83</v>
      </c>
      <c r="P38" s="18"/>
    </row>
    <row r="39" spans="1:16" ht="24.95" customHeight="1">
      <c r="A39" s="12">
        <v>37</v>
      </c>
      <c r="B39" s="46">
        <v>33</v>
      </c>
      <c r="C39" s="49" t="s">
        <v>45</v>
      </c>
      <c r="D39" s="50">
        <v>72</v>
      </c>
      <c r="E39" s="50">
        <v>105</v>
      </c>
      <c r="F39" s="51">
        <f>(D39-E39)/E39</f>
        <v>-0.31428571428571428</v>
      </c>
      <c r="G39" s="56">
        <v>18</v>
      </c>
      <c r="H39" s="52">
        <v>1</v>
      </c>
      <c r="I39" s="53">
        <f t="shared" si="1"/>
        <v>18</v>
      </c>
      <c r="J39" s="46">
        <v>1</v>
      </c>
      <c r="K39" s="53">
        <v>6</v>
      </c>
      <c r="L39" s="50">
        <v>2834.28</v>
      </c>
      <c r="M39" s="52">
        <v>677</v>
      </c>
      <c r="N39" s="54">
        <v>45289</v>
      </c>
      <c r="O39" s="47" t="s">
        <v>46</v>
      </c>
      <c r="P39" s="45"/>
    </row>
    <row r="40" spans="1:16" s="25" customFormat="1" ht="24.95" customHeight="1">
      <c r="A40" s="48">
        <v>38</v>
      </c>
      <c r="B40" s="46" t="s">
        <v>18</v>
      </c>
      <c r="C40" s="49" t="s">
        <v>86</v>
      </c>
      <c r="D40" s="50">
        <v>58.990000000000009</v>
      </c>
      <c r="E40" s="50" t="s">
        <v>18</v>
      </c>
      <c r="F40" s="51" t="s">
        <v>18</v>
      </c>
      <c r="G40" s="56">
        <v>20</v>
      </c>
      <c r="H40" s="52">
        <v>1</v>
      </c>
      <c r="I40" s="53">
        <f t="shared" si="1"/>
        <v>20</v>
      </c>
      <c r="J40" s="46">
        <v>1</v>
      </c>
      <c r="K40" s="53" t="s">
        <v>18</v>
      </c>
      <c r="L40" s="50">
        <v>6208.96</v>
      </c>
      <c r="M40" s="52">
        <v>958</v>
      </c>
      <c r="N40" s="54">
        <v>45282</v>
      </c>
      <c r="O40" s="47" t="s">
        <v>83</v>
      </c>
      <c r="P40" s="45"/>
    </row>
    <row r="41" spans="1:16" s="25" customFormat="1" ht="24.95" customHeight="1">
      <c r="A41" s="12">
        <v>39</v>
      </c>
      <c r="B41" s="13" t="s">
        <v>18</v>
      </c>
      <c r="C41" s="49" t="s">
        <v>102</v>
      </c>
      <c r="D41" s="50">
        <v>40</v>
      </c>
      <c r="E41" s="50" t="s">
        <v>18</v>
      </c>
      <c r="F41" s="51" t="s">
        <v>18</v>
      </c>
      <c r="G41" s="56">
        <v>10</v>
      </c>
      <c r="H41" s="52">
        <v>1</v>
      </c>
      <c r="I41" s="53">
        <f t="shared" si="1"/>
        <v>10</v>
      </c>
      <c r="J41" s="46">
        <v>1</v>
      </c>
      <c r="K41" s="53">
        <v>2</v>
      </c>
      <c r="L41" s="50">
        <v>60.5</v>
      </c>
      <c r="M41" s="52">
        <v>14</v>
      </c>
      <c r="N41" s="54">
        <v>45317</v>
      </c>
      <c r="O41" s="47" t="s">
        <v>46</v>
      </c>
      <c r="P41" s="45"/>
    </row>
    <row r="42" spans="1:16" s="27" customFormat="1" ht="24.75" customHeight="1">
      <c r="B42" s="28"/>
      <c r="C42" s="29" t="s">
        <v>115</v>
      </c>
      <c r="D42" s="30">
        <f>SUBTOTAL(109,Table13245678910111213141517161819202122232426252728302931323334363537383456[Pajamos 
(GBO)])</f>
        <v>399180.43999999994</v>
      </c>
      <c r="E42" s="30" t="s">
        <v>113</v>
      </c>
      <c r="F42" s="31">
        <f t="shared" ref="F42" si="4">(D42-E42)/E42</f>
        <v>-0.19071375570197679</v>
      </c>
      <c r="G42" s="32">
        <f>SUBTOTAL(109,Table13245678910111213141517161819202122232426252728302931323334363537383456[Žiūrovų sk. 
(ADM)])</f>
        <v>57914</v>
      </c>
      <c r="H42" s="33"/>
      <c r="I42" s="33"/>
      <c r="J42" s="28"/>
      <c r="K42" s="28"/>
      <c r="L42" s="30"/>
      <c r="M42" s="32"/>
      <c r="N42" s="34"/>
      <c r="O42" s="35" t="s">
        <v>52</v>
      </c>
      <c r="P42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58177-EAAB-40B8-8E93-67BC2B3993A5}">
  <dimension ref="A1:XFC39"/>
  <sheetViews>
    <sheetView zoomScale="60" zoomScaleNormal="60" workbookViewId="0">
      <selection activeCell="C31" sqref="C31:O31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>
        <v>1</v>
      </c>
      <c r="C3" s="20" t="s">
        <v>84</v>
      </c>
      <c r="D3" s="14">
        <v>198109.66</v>
      </c>
      <c r="E3" s="14">
        <v>252749.45</v>
      </c>
      <c r="F3" s="15">
        <f>(D3-E3)/E3</f>
        <v>-0.216181637586155</v>
      </c>
      <c r="G3" s="21">
        <v>26524</v>
      </c>
      <c r="H3" s="15" t="s">
        <v>18</v>
      </c>
      <c r="I3" s="15" t="s">
        <v>18</v>
      </c>
      <c r="J3" s="15" t="s">
        <v>18</v>
      </c>
      <c r="K3" s="16">
        <v>2</v>
      </c>
      <c r="L3" s="14">
        <v>654462.2300000001</v>
      </c>
      <c r="M3" s="22">
        <v>91078</v>
      </c>
      <c r="N3" s="17">
        <v>45310</v>
      </c>
      <c r="O3" s="23" t="s">
        <v>85</v>
      </c>
      <c r="P3" s="24"/>
    </row>
    <row r="4" spans="1:16" s="19" customFormat="1" ht="24.95" customHeight="1">
      <c r="A4" s="12">
        <v>2</v>
      </c>
      <c r="B4" s="13">
        <v>2</v>
      </c>
      <c r="C4" s="20" t="s">
        <v>17</v>
      </c>
      <c r="D4" s="14">
        <v>89284</v>
      </c>
      <c r="E4" s="14">
        <v>103808</v>
      </c>
      <c r="F4" s="15">
        <f>(D4-E4)/E4</f>
        <v>-0.13991214549938347</v>
      </c>
      <c r="G4" s="22">
        <v>12616</v>
      </c>
      <c r="H4" s="13">
        <v>82</v>
      </c>
      <c r="I4" s="16">
        <f t="shared" ref="I4:I9" si="0">G4/H4</f>
        <v>153.85365853658536</v>
      </c>
      <c r="J4" s="13">
        <v>18</v>
      </c>
      <c r="K4" s="13">
        <v>5</v>
      </c>
      <c r="L4" s="14">
        <v>1495164</v>
      </c>
      <c r="M4" s="22">
        <v>206049</v>
      </c>
      <c r="N4" s="17">
        <v>45289</v>
      </c>
      <c r="O4" s="23" t="s">
        <v>19</v>
      </c>
      <c r="P4" s="24"/>
    </row>
    <row r="5" spans="1:16" s="19" customFormat="1" ht="24.95" customHeight="1">
      <c r="A5" s="12">
        <v>3</v>
      </c>
      <c r="B5" s="13" t="s">
        <v>16</v>
      </c>
      <c r="C5" s="20" t="s">
        <v>97</v>
      </c>
      <c r="D5" s="14">
        <v>39420.949999999997</v>
      </c>
      <c r="E5" s="14" t="s">
        <v>18</v>
      </c>
      <c r="F5" s="15" t="s">
        <v>18</v>
      </c>
      <c r="G5" s="21">
        <v>5429</v>
      </c>
      <c r="H5" s="22">
        <v>95</v>
      </c>
      <c r="I5" s="16">
        <f t="shared" si="0"/>
        <v>57.147368421052633</v>
      </c>
      <c r="J5" s="13">
        <v>20</v>
      </c>
      <c r="K5" s="16">
        <v>1</v>
      </c>
      <c r="L5" s="14">
        <v>48268.36</v>
      </c>
      <c r="M5" s="22">
        <v>6534</v>
      </c>
      <c r="N5" s="17">
        <v>45317</v>
      </c>
      <c r="O5" s="23" t="s">
        <v>88</v>
      </c>
      <c r="P5" s="24"/>
    </row>
    <row r="6" spans="1:16" s="19" customFormat="1" ht="24.95" customHeight="1">
      <c r="A6" s="12">
        <v>4</v>
      </c>
      <c r="B6" s="13">
        <v>3</v>
      </c>
      <c r="C6" s="20" t="s">
        <v>90</v>
      </c>
      <c r="D6" s="14">
        <v>34940.339999999997</v>
      </c>
      <c r="E6" s="14">
        <v>35608.61</v>
      </c>
      <c r="F6" s="15">
        <f>(D6-E6)/E6</f>
        <v>-1.8767090318886473E-2</v>
      </c>
      <c r="G6" s="21">
        <v>4871</v>
      </c>
      <c r="H6" s="22">
        <v>66</v>
      </c>
      <c r="I6" s="16">
        <f t="shared" si="0"/>
        <v>73.803030303030297</v>
      </c>
      <c r="J6" s="13">
        <v>14</v>
      </c>
      <c r="K6" s="16">
        <v>2</v>
      </c>
      <c r="L6" s="14">
        <v>102155.54</v>
      </c>
      <c r="M6" s="22">
        <v>14566</v>
      </c>
      <c r="N6" s="17">
        <v>45310</v>
      </c>
      <c r="O6" s="23" t="s">
        <v>33</v>
      </c>
      <c r="P6" s="24"/>
    </row>
    <row r="7" spans="1:16" s="25" customFormat="1" ht="24.95" customHeight="1">
      <c r="A7" s="12">
        <v>5</v>
      </c>
      <c r="B7" s="13">
        <v>5</v>
      </c>
      <c r="C7" s="20" t="s">
        <v>20</v>
      </c>
      <c r="D7" s="14">
        <v>23044.99</v>
      </c>
      <c r="E7" s="14">
        <v>25002.799999999999</v>
      </c>
      <c r="F7" s="15">
        <f>(D7-E7)/E7</f>
        <v>-7.8303629993440649E-2</v>
      </c>
      <c r="G7" s="21">
        <v>4261</v>
      </c>
      <c r="H7" s="22">
        <v>65</v>
      </c>
      <c r="I7" s="16">
        <f t="shared" si="0"/>
        <v>65.553846153846152</v>
      </c>
      <c r="J7" s="13">
        <v>11</v>
      </c>
      <c r="K7" s="16">
        <v>6</v>
      </c>
      <c r="L7" s="14">
        <v>415931.28</v>
      </c>
      <c r="M7" s="22">
        <v>75567</v>
      </c>
      <c r="N7" s="17">
        <v>45282</v>
      </c>
      <c r="O7" s="23" t="s">
        <v>21</v>
      </c>
      <c r="P7" s="24"/>
    </row>
    <row r="8" spans="1:16" s="25" customFormat="1" ht="24.75" customHeight="1">
      <c r="A8" s="12">
        <v>6</v>
      </c>
      <c r="B8" s="13">
        <v>6</v>
      </c>
      <c r="C8" s="20" t="s">
        <v>22</v>
      </c>
      <c r="D8" s="14">
        <v>18665.86</v>
      </c>
      <c r="E8" s="14">
        <v>22584.66</v>
      </c>
      <c r="F8" s="15">
        <f>(D8-E8)/E8</f>
        <v>-0.17351600599699085</v>
      </c>
      <c r="G8" s="21">
        <v>3216</v>
      </c>
      <c r="H8" s="22">
        <v>64</v>
      </c>
      <c r="I8" s="16">
        <f t="shared" si="0"/>
        <v>50.25</v>
      </c>
      <c r="J8" s="13">
        <v>10</v>
      </c>
      <c r="K8" s="16">
        <v>7</v>
      </c>
      <c r="L8" s="14">
        <v>547573.88</v>
      </c>
      <c r="M8" s="22">
        <v>94195</v>
      </c>
      <c r="N8" s="17">
        <v>45275</v>
      </c>
      <c r="O8" s="23" t="s">
        <v>23</v>
      </c>
      <c r="P8" s="24"/>
    </row>
    <row r="9" spans="1:16" s="25" customFormat="1" ht="24.95" customHeight="1">
      <c r="A9" s="12">
        <v>7</v>
      </c>
      <c r="B9" s="13">
        <v>4</v>
      </c>
      <c r="C9" s="20" t="s">
        <v>75</v>
      </c>
      <c r="D9" s="14">
        <v>17707.560000000001</v>
      </c>
      <c r="E9" s="14">
        <v>26422.05</v>
      </c>
      <c r="F9" s="15">
        <f>(D9-E9)/E9</f>
        <v>-0.32981884448784249</v>
      </c>
      <c r="G9" s="21">
        <v>2406</v>
      </c>
      <c r="H9" s="22">
        <v>52</v>
      </c>
      <c r="I9" s="16">
        <f t="shared" si="0"/>
        <v>46.269230769230766</v>
      </c>
      <c r="J9" s="13">
        <v>11</v>
      </c>
      <c r="K9" s="16">
        <v>3</v>
      </c>
      <c r="L9" s="14">
        <v>122545.87</v>
      </c>
      <c r="M9" s="22">
        <v>17314</v>
      </c>
      <c r="N9" s="17">
        <v>45303</v>
      </c>
      <c r="O9" s="23" t="s">
        <v>56</v>
      </c>
      <c r="P9" s="24"/>
    </row>
    <row r="10" spans="1:16" s="25" customFormat="1" ht="24.95" customHeight="1">
      <c r="A10" s="12">
        <v>8</v>
      </c>
      <c r="B10" s="13" t="s">
        <v>16</v>
      </c>
      <c r="C10" s="20" t="s">
        <v>99</v>
      </c>
      <c r="D10" s="14">
        <v>10636.84</v>
      </c>
      <c r="E10" s="14" t="s">
        <v>18</v>
      </c>
      <c r="F10" s="15" t="s">
        <v>18</v>
      </c>
      <c r="G10" s="21">
        <v>2117</v>
      </c>
      <c r="H10" s="16" t="s">
        <v>18</v>
      </c>
      <c r="I10" s="16" t="s">
        <v>18</v>
      </c>
      <c r="J10" s="13">
        <v>15</v>
      </c>
      <c r="K10" s="16">
        <v>1</v>
      </c>
      <c r="L10" s="14">
        <v>10636.84</v>
      </c>
      <c r="M10" s="22">
        <v>2117</v>
      </c>
      <c r="N10" s="17">
        <v>45317</v>
      </c>
      <c r="O10" s="23" t="s">
        <v>100</v>
      </c>
      <c r="P10" s="18"/>
    </row>
    <row r="11" spans="1:16" s="25" customFormat="1" ht="24.95" customHeight="1">
      <c r="A11" s="12">
        <v>9</v>
      </c>
      <c r="B11" s="13">
        <v>9</v>
      </c>
      <c r="C11" s="20" t="s">
        <v>87</v>
      </c>
      <c r="D11" s="14">
        <v>9754.7900000000009</v>
      </c>
      <c r="E11" s="14">
        <v>13785.12</v>
      </c>
      <c r="F11" s="15">
        <f>(D11-E11)/E11</f>
        <v>-0.29236814768387942</v>
      </c>
      <c r="G11" s="21">
        <v>1936</v>
      </c>
      <c r="H11" s="22">
        <v>56</v>
      </c>
      <c r="I11" s="16">
        <f t="shared" ref="I11:I19" si="1">G11/H11</f>
        <v>34.571428571428569</v>
      </c>
      <c r="J11" s="13">
        <v>16</v>
      </c>
      <c r="K11" s="16">
        <v>2</v>
      </c>
      <c r="L11" s="14">
        <v>27442.26</v>
      </c>
      <c r="M11" s="22">
        <v>5418</v>
      </c>
      <c r="N11" s="17">
        <v>45310</v>
      </c>
      <c r="O11" s="23" t="s">
        <v>88</v>
      </c>
      <c r="P11" s="24"/>
    </row>
    <row r="12" spans="1:16" s="25" customFormat="1" ht="24.95" customHeight="1">
      <c r="A12" s="12">
        <v>10</v>
      </c>
      <c r="B12" s="13" t="s">
        <v>16</v>
      </c>
      <c r="C12" s="20" t="s">
        <v>96</v>
      </c>
      <c r="D12" s="14">
        <v>8881.77</v>
      </c>
      <c r="E12" s="15" t="s">
        <v>18</v>
      </c>
      <c r="F12" s="15" t="s">
        <v>18</v>
      </c>
      <c r="G12" s="21">
        <v>1283</v>
      </c>
      <c r="H12" s="22">
        <v>50</v>
      </c>
      <c r="I12" s="16">
        <f t="shared" si="1"/>
        <v>25.66</v>
      </c>
      <c r="J12" s="13">
        <v>13</v>
      </c>
      <c r="K12" s="16">
        <v>1</v>
      </c>
      <c r="L12" s="14">
        <v>8881.77</v>
      </c>
      <c r="M12" s="22">
        <v>1283</v>
      </c>
      <c r="N12" s="17">
        <v>45317</v>
      </c>
      <c r="O12" s="23" t="s">
        <v>29</v>
      </c>
      <c r="P12" s="24"/>
    </row>
    <row r="13" spans="1:16" s="25" customFormat="1" ht="24.95" customHeight="1">
      <c r="A13" s="12">
        <v>11</v>
      </c>
      <c r="B13" s="13">
        <v>7</v>
      </c>
      <c r="C13" s="20" t="s">
        <v>54</v>
      </c>
      <c r="D13" s="14">
        <v>8086.14</v>
      </c>
      <c r="E13" s="14">
        <v>14777.53</v>
      </c>
      <c r="F13" s="15">
        <f t="shared" ref="F13:F19" si="2">(D13-E13)/E13</f>
        <v>-0.45280841926898474</v>
      </c>
      <c r="G13" s="21">
        <v>1120</v>
      </c>
      <c r="H13" s="22">
        <v>26</v>
      </c>
      <c r="I13" s="16">
        <f t="shared" si="1"/>
        <v>43.07692307692308</v>
      </c>
      <c r="J13" s="13">
        <v>6</v>
      </c>
      <c r="K13" s="16">
        <v>4</v>
      </c>
      <c r="L13" s="14">
        <v>127319.58</v>
      </c>
      <c r="M13" s="22">
        <v>18873</v>
      </c>
      <c r="N13" s="17">
        <v>45296</v>
      </c>
      <c r="O13" s="23" t="s">
        <v>27</v>
      </c>
      <c r="P13" s="24"/>
    </row>
    <row r="14" spans="1:16" s="25" customFormat="1" ht="24.95" customHeight="1">
      <c r="A14" s="12">
        <v>12</v>
      </c>
      <c r="B14" s="13">
        <v>8</v>
      </c>
      <c r="C14" s="20" t="s">
        <v>72</v>
      </c>
      <c r="D14" s="14">
        <v>7387.21</v>
      </c>
      <c r="E14" s="14">
        <v>14464.02</v>
      </c>
      <c r="F14" s="15">
        <f t="shared" si="2"/>
        <v>-0.4892699263413629</v>
      </c>
      <c r="G14" s="21">
        <v>1073</v>
      </c>
      <c r="H14" s="22">
        <v>28</v>
      </c>
      <c r="I14" s="16">
        <f t="shared" si="1"/>
        <v>38.321428571428569</v>
      </c>
      <c r="J14" s="13">
        <v>13</v>
      </c>
      <c r="K14" s="16">
        <v>3</v>
      </c>
      <c r="L14" s="14">
        <v>62585.120000000003</v>
      </c>
      <c r="M14" s="22">
        <v>9659</v>
      </c>
      <c r="N14" s="17">
        <v>45303</v>
      </c>
      <c r="O14" s="23" t="s">
        <v>38</v>
      </c>
      <c r="P14" s="24"/>
    </row>
    <row r="15" spans="1:16" s="25" customFormat="1" ht="24.95" customHeight="1">
      <c r="A15" s="12">
        <v>13</v>
      </c>
      <c r="B15" s="13">
        <v>14</v>
      </c>
      <c r="C15" s="20" t="s">
        <v>32</v>
      </c>
      <c r="D15" s="14">
        <v>4218.97</v>
      </c>
      <c r="E15" s="14">
        <v>3919.46</v>
      </c>
      <c r="F15" s="15">
        <f t="shared" si="2"/>
        <v>7.6416138957917726E-2</v>
      </c>
      <c r="G15" s="21">
        <v>712</v>
      </c>
      <c r="H15" s="22">
        <v>11</v>
      </c>
      <c r="I15" s="16">
        <f t="shared" si="1"/>
        <v>64.727272727272734</v>
      </c>
      <c r="J15" s="13">
        <v>3</v>
      </c>
      <c r="K15" s="16">
        <v>10</v>
      </c>
      <c r="L15" s="14">
        <v>254197.77</v>
      </c>
      <c r="M15" s="22">
        <v>48445</v>
      </c>
      <c r="N15" s="17">
        <v>45254</v>
      </c>
      <c r="O15" s="23" t="s">
        <v>33</v>
      </c>
      <c r="P15" s="24"/>
    </row>
    <row r="16" spans="1:16" s="25" customFormat="1" ht="24.95" customHeight="1">
      <c r="A16" s="12">
        <v>14</v>
      </c>
      <c r="B16" s="13">
        <v>12</v>
      </c>
      <c r="C16" s="20" t="s">
        <v>55</v>
      </c>
      <c r="D16" s="14">
        <v>4051.46</v>
      </c>
      <c r="E16" s="14">
        <v>5822.45</v>
      </c>
      <c r="F16" s="15">
        <f t="shared" si="2"/>
        <v>-0.3041657721405937</v>
      </c>
      <c r="G16" s="21">
        <v>720</v>
      </c>
      <c r="H16" s="22">
        <v>19</v>
      </c>
      <c r="I16" s="16">
        <f t="shared" si="1"/>
        <v>37.89473684210526</v>
      </c>
      <c r="J16" s="13">
        <v>8</v>
      </c>
      <c r="K16" s="16">
        <v>4</v>
      </c>
      <c r="L16" s="14">
        <v>37200.5</v>
      </c>
      <c r="M16" s="22">
        <v>7118</v>
      </c>
      <c r="N16" s="17">
        <v>45296</v>
      </c>
      <c r="O16" s="23" t="s">
        <v>56</v>
      </c>
      <c r="P16" s="24"/>
    </row>
    <row r="17" spans="1:16" s="25" customFormat="1" ht="24.95" customHeight="1">
      <c r="A17" s="12">
        <v>15</v>
      </c>
      <c r="B17" s="13">
        <v>13</v>
      </c>
      <c r="C17" s="20" t="s">
        <v>24</v>
      </c>
      <c r="D17" s="14">
        <v>3472.87</v>
      </c>
      <c r="E17" s="14">
        <v>5074.5200000000004</v>
      </c>
      <c r="F17" s="15">
        <f t="shared" si="2"/>
        <v>-0.31562591141625224</v>
      </c>
      <c r="G17" s="21">
        <v>503</v>
      </c>
      <c r="H17" s="22">
        <v>7</v>
      </c>
      <c r="I17" s="16">
        <f t="shared" si="1"/>
        <v>71.857142857142861</v>
      </c>
      <c r="J17" s="13">
        <v>3</v>
      </c>
      <c r="K17" s="16">
        <v>6</v>
      </c>
      <c r="L17" s="14">
        <v>210828.49</v>
      </c>
      <c r="M17" s="22">
        <v>30280</v>
      </c>
      <c r="N17" s="17">
        <v>45282</v>
      </c>
      <c r="O17" s="23" t="s">
        <v>25</v>
      </c>
      <c r="P17" s="24"/>
    </row>
    <row r="18" spans="1:16" s="25" customFormat="1" ht="24.95" customHeight="1">
      <c r="A18" s="12">
        <v>16</v>
      </c>
      <c r="B18" s="13">
        <v>15</v>
      </c>
      <c r="C18" s="20" t="s">
        <v>34</v>
      </c>
      <c r="D18" s="14">
        <v>3036</v>
      </c>
      <c r="E18" s="14">
        <v>2160</v>
      </c>
      <c r="F18" s="15">
        <f t="shared" si="2"/>
        <v>0.40555555555555556</v>
      </c>
      <c r="G18" s="21">
        <v>446</v>
      </c>
      <c r="H18" s="22">
        <v>5</v>
      </c>
      <c r="I18" s="16">
        <f t="shared" si="1"/>
        <v>89.2</v>
      </c>
      <c r="J18" s="13">
        <v>3</v>
      </c>
      <c r="K18" s="16">
        <v>6</v>
      </c>
      <c r="L18" s="50">
        <v>39783</v>
      </c>
      <c r="M18" s="52">
        <v>6311</v>
      </c>
      <c r="N18" s="17">
        <v>45282</v>
      </c>
      <c r="O18" s="23" t="s">
        <v>35</v>
      </c>
      <c r="P18" s="18"/>
    </row>
    <row r="19" spans="1:16" s="25" customFormat="1" ht="24.95" customHeight="1">
      <c r="A19" s="12">
        <v>17</v>
      </c>
      <c r="B19" s="13">
        <v>10</v>
      </c>
      <c r="C19" s="20" t="s">
        <v>76</v>
      </c>
      <c r="D19" s="14">
        <v>2343.06</v>
      </c>
      <c r="E19" s="14">
        <v>6773.62</v>
      </c>
      <c r="F19" s="15">
        <f t="shared" si="2"/>
        <v>-0.65409042727522348</v>
      </c>
      <c r="G19" s="21">
        <v>359</v>
      </c>
      <c r="H19" s="22">
        <v>10</v>
      </c>
      <c r="I19" s="16">
        <f t="shared" si="1"/>
        <v>35.9</v>
      </c>
      <c r="J19" s="13">
        <v>4</v>
      </c>
      <c r="K19" s="16">
        <v>3</v>
      </c>
      <c r="L19" s="14">
        <v>27321.18</v>
      </c>
      <c r="M19" s="22">
        <v>4236</v>
      </c>
      <c r="N19" s="17">
        <v>45303</v>
      </c>
      <c r="O19" s="23" t="s">
        <v>56</v>
      </c>
      <c r="P19" s="24"/>
    </row>
    <row r="20" spans="1:16" s="25" customFormat="1" ht="24.95" customHeight="1">
      <c r="A20" s="12">
        <v>18</v>
      </c>
      <c r="B20" s="14" t="s">
        <v>18</v>
      </c>
      <c r="C20" s="20" t="s">
        <v>78</v>
      </c>
      <c r="D20" s="14">
        <v>1482.2000000000003</v>
      </c>
      <c r="E20" s="14" t="s">
        <v>18</v>
      </c>
      <c r="F20" s="14" t="s">
        <v>18</v>
      </c>
      <c r="G20" s="21">
        <v>230</v>
      </c>
      <c r="H20" s="22" t="s">
        <v>18</v>
      </c>
      <c r="I20" s="22" t="s">
        <v>18</v>
      </c>
      <c r="J20" s="13" t="s">
        <v>18</v>
      </c>
      <c r="K20" s="16">
        <v>1</v>
      </c>
      <c r="L20" s="14">
        <v>4073.9</v>
      </c>
      <c r="M20" s="22">
        <v>589</v>
      </c>
      <c r="N20" s="17">
        <v>45303</v>
      </c>
      <c r="O20" s="23" t="s">
        <v>79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110</v>
      </c>
      <c r="D21" s="14">
        <v>1382</v>
      </c>
      <c r="E21" s="14" t="s">
        <v>18</v>
      </c>
      <c r="F21" s="14" t="s">
        <v>18</v>
      </c>
      <c r="G21" s="21">
        <v>222</v>
      </c>
      <c r="H21" s="22">
        <v>12</v>
      </c>
      <c r="I21" s="16">
        <f t="shared" ref="I21:I36" si="3">G21/H21</f>
        <v>18.5</v>
      </c>
      <c r="J21" s="13">
        <v>5</v>
      </c>
      <c r="K21" s="16">
        <v>1</v>
      </c>
      <c r="L21" s="50">
        <v>1382</v>
      </c>
      <c r="M21" s="52">
        <v>222</v>
      </c>
      <c r="N21" s="17">
        <v>45317</v>
      </c>
      <c r="O21" s="23" t="s">
        <v>35</v>
      </c>
      <c r="P21" s="18"/>
    </row>
    <row r="22" spans="1:16" s="25" customFormat="1" ht="24.95" customHeight="1">
      <c r="A22" s="12">
        <v>20</v>
      </c>
      <c r="B22" s="13">
        <v>11</v>
      </c>
      <c r="C22" s="20" t="s">
        <v>26</v>
      </c>
      <c r="D22" s="14">
        <v>1304.56</v>
      </c>
      <c r="E22" s="14">
        <v>6767.6</v>
      </c>
      <c r="F22" s="15">
        <f t="shared" ref="F22:F30" si="4">(D22-E22)/E22</f>
        <v>-0.80723447012234772</v>
      </c>
      <c r="G22" s="21">
        <v>160</v>
      </c>
      <c r="H22" s="22">
        <v>6</v>
      </c>
      <c r="I22" s="16">
        <f t="shared" si="3"/>
        <v>26.666666666666668</v>
      </c>
      <c r="J22" s="13">
        <v>1</v>
      </c>
      <c r="K22" s="16">
        <v>9</v>
      </c>
      <c r="L22" s="14">
        <v>518100.29</v>
      </c>
      <c r="M22" s="22">
        <v>71003</v>
      </c>
      <c r="N22" s="17">
        <v>45261</v>
      </c>
      <c r="O22" s="23" t="s">
        <v>27</v>
      </c>
      <c r="P22" s="24"/>
    </row>
    <row r="23" spans="1:16" s="25" customFormat="1" ht="24.95" customHeight="1">
      <c r="A23" s="12">
        <v>21</v>
      </c>
      <c r="B23" s="13">
        <v>16</v>
      </c>
      <c r="C23" s="20" t="s">
        <v>70</v>
      </c>
      <c r="D23" s="14">
        <v>825</v>
      </c>
      <c r="E23" s="14">
        <v>1520.8</v>
      </c>
      <c r="F23" s="15">
        <f t="shared" si="4"/>
        <v>-0.45752235665439239</v>
      </c>
      <c r="G23" s="21">
        <v>143</v>
      </c>
      <c r="H23" s="22">
        <v>5</v>
      </c>
      <c r="I23" s="16">
        <f t="shared" si="3"/>
        <v>28.6</v>
      </c>
      <c r="J23" s="13">
        <v>5</v>
      </c>
      <c r="K23" s="16">
        <v>3</v>
      </c>
      <c r="L23" s="14">
        <v>7229.35</v>
      </c>
      <c r="M23" s="22">
        <v>1169</v>
      </c>
      <c r="N23" s="17">
        <v>45303</v>
      </c>
      <c r="O23" s="23" t="s">
        <v>29</v>
      </c>
      <c r="P23" s="24"/>
    </row>
    <row r="24" spans="1:16" s="25" customFormat="1" ht="24.95" customHeight="1">
      <c r="A24" s="12">
        <v>22</v>
      </c>
      <c r="B24" s="13">
        <v>24</v>
      </c>
      <c r="C24" s="20" t="s">
        <v>91</v>
      </c>
      <c r="D24" s="14">
        <v>820.2</v>
      </c>
      <c r="E24" s="14">
        <v>331.4</v>
      </c>
      <c r="F24" s="15">
        <f t="shared" si="4"/>
        <v>1.474954737477369</v>
      </c>
      <c r="G24" s="21">
        <v>150</v>
      </c>
      <c r="H24" s="22">
        <v>5</v>
      </c>
      <c r="I24" s="16">
        <f t="shared" si="3"/>
        <v>30</v>
      </c>
      <c r="J24" s="13">
        <v>4</v>
      </c>
      <c r="K24" s="16">
        <v>4</v>
      </c>
      <c r="L24" s="14">
        <v>5662.22</v>
      </c>
      <c r="M24" s="22">
        <v>941</v>
      </c>
      <c r="N24" s="17">
        <v>45296</v>
      </c>
      <c r="O24" s="23" t="s">
        <v>50</v>
      </c>
      <c r="P24" s="24"/>
    </row>
    <row r="25" spans="1:16" s="25" customFormat="1" ht="24.95" customHeight="1">
      <c r="A25" s="12">
        <v>23</v>
      </c>
      <c r="B25" s="13">
        <v>25</v>
      </c>
      <c r="C25" s="20" t="s">
        <v>42</v>
      </c>
      <c r="D25" s="14">
        <v>809.2</v>
      </c>
      <c r="E25" s="14">
        <v>261.2</v>
      </c>
      <c r="F25" s="15">
        <f t="shared" si="4"/>
        <v>2.0980091883614089</v>
      </c>
      <c r="G25" s="21">
        <v>125</v>
      </c>
      <c r="H25" s="16">
        <v>5</v>
      </c>
      <c r="I25" s="16">
        <f t="shared" si="3"/>
        <v>25</v>
      </c>
      <c r="J25" s="13">
        <v>3</v>
      </c>
      <c r="K25" s="16">
        <v>10</v>
      </c>
      <c r="L25" s="14">
        <v>51586.6</v>
      </c>
      <c r="M25" s="22">
        <v>8188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3">
        <v>17</v>
      </c>
      <c r="C26" s="20" t="s">
        <v>59</v>
      </c>
      <c r="D26" s="14">
        <v>756.17</v>
      </c>
      <c r="E26" s="14">
        <v>1315.15</v>
      </c>
      <c r="F26" s="15">
        <f t="shared" si="4"/>
        <v>-0.42503136524350843</v>
      </c>
      <c r="G26" s="21">
        <v>109</v>
      </c>
      <c r="H26" s="22">
        <v>4</v>
      </c>
      <c r="I26" s="16">
        <f t="shared" si="3"/>
        <v>27.25</v>
      </c>
      <c r="J26" s="13">
        <v>2</v>
      </c>
      <c r="K26" s="16">
        <v>4</v>
      </c>
      <c r="L26" s="14">
        <v>27301.16</v>
      </c>
      <c r="M26" s="22">
        <v>3996</v>
      </c>
      <c r="N26" s="17">
        <v>45296</v>
      </c>
      <c r="O26" s="23" t="s">
        <v>21</v>
      </c>
      <c r="P26" s="24"/>
    </row>
    <row r="27" spans="1:16" s="25" customFormat="1" ht="24.95" customHeight="1">
      <c r="A27" s="12">
        <v>25</v>
      </c>
      <c r="B27" s="13">
        <v>18</v>
      </c>
      <c r="C27" s="20" t="s">
        <v>28</v>
      </c>
      <c r="D27" s="14">
        <v>702</v>
      </c>
      <c r="E27" s="14">
        <v>1292.4000000000001</v>
      </c>
      <c r="F27" s="15">
        <f t="shared" si="4"/>
        <v>-0.45682451253481898</v>
      </c>
      <c r="G27" s="22">
        <v>150</v>
      </c>
      <c r="H27" s="13">
        <v>7</v>
      </c>
      <c r="I27" s="16">
        <f t="shared" si="3"/>
        <v>21.428571428571427</v>
      </c>
      <c r="J27" s="13">
        <v>5</v>
      </c>
      <c r="K27" s="13">
        <v>5</v>
      </c>
      <c r="L27" s="14">
        <v>40364.82</v>
      </c>
      <c r="M27" s="22">
        <v>7976</v>
      </c>
      <c r="N27" s="17">
        <v>45289</v>
      </c>
      <c r="O27" s="23" t="s">
        <v>29</v>
      </c>
      <c r="P27" s="24"/>
    </row>
    <row r="28" spans="1:16" s="25" customFormat="1" ht="24.95" customHeight="1">
      <c r="A28" s="12">
        <v>26</v>
      </c>
      <c r="B28" s="13">
        <v>23</v>
      </c>
      <c r="C28" s="20" t="s">
        <v>89</v>
      </c>
      <c r="D28" s="14">
        <v>503</v>
      </c>
      <c r="E28" s="14">
        <v>430</v>
      </c>
      <c r="F28" s="15">
        <f t="shared" si="4"/>
        <v>0.16976744186046511</v>
      </c>
      <c r="G28" s="22">
        <v>113</v>
      </c>
      <c r="H28" s="13">
        <v>2</v>
      </c>
      <c r="I28" s="16">
        <f t="shared" si="3"/>
        <v>56.5</v>
      </c>
      <c r="J28" s="13">
        <v>2</v>
      </c>
      <c r="K28" s="15" t="s">
        <v>18</v>
      </c>
      <c r="L28" s="14">
        <v>2782.58</v>
      </c>
      <c r="M28" s="22">
        <v>621</v>
      </c>
      <c r="N28" s="17">
        <v>45282</v>
      </c>
      <c r="O28" s="23" t="s">
        <v>38</v>
      </c>
      <c r="P28" s="24"/>
    </row>
    <row r="29" spans="1:16" s="25" customFormat="1" ht="24.95" customHeight="1">
      <c r="A29" s="12">
        <v>27</v>
      </c>
      <c r="B29" s="13">
        <v>29</v>
      </c>
      <c r="C29" s="20" t="s">
        <v>43</v>
      </c>
      <c r="D29" s="14">
        <v>495</v>
      </c>
      <c r="E29" s="14">
        <v>181</v>
      </c>
      <c r="F29" s="15">
        <f t="shared" si="4"/>
        <v>1.7348066298342542</v>
      </c>
      <c r="G29" s="21">
        <v>75</v>
      </c>
      <c r="H29" s="22">
        <v>2</v>
      </c>
      <c r="I29" s="16">
        <f t="shared" si="3"/>
        <v>37.5</v>
      </c>
      <c r="J29" s="13">
        <v>2</v>
      </c>
      <c r="K29" s="16">
        <v>10</v>
      </c>
      <c r="L29" s="50">
        <v>18235.8</v>
      </c>
      <c r="M29" s="52">
        <v>3036</v>
      </c>
      <c r="N29" s="17">
        <v>45254</v>
      </c>
      <c r="O29" s="23" t="s">
        <v>35</v>
      </c>
      <c r="P29" s="18"/>
    </row>
    <row r="30" spans="1:16" s="25" customFormat="1" ht="24.95" customHeight="1">
      <c r="A30" s="12">
        <v>28</v>
      </c>
      <c r="B30" s="13">
        <v>31</v>
      </c>
      <c r="C30" s="20" t="s">
        <v>37</v>
      </c>
      <c r="D30" s="14">
        <v>276.39999999999998</v>
      </c>
      <c r="E30" s="14">
        <v>112.2</v>
      </c>
      <c r="F30" s="15">
        <f t="shared" si="4"/>
        <v>1.463458110516934</v>
      </c>
      <c r="G30" s="21">
        <v>35</v>
      </c>
      <c r="H30" s="22">
        <v>3</v>
      </c>
      <c r="I30" s="16">
        <f t="shared" si="3"/>
        <v>11.666666666666666</v>
      </c>
      <c r="J30" s="13">
        <v>2</v>
      </c>
      <c r="K30" s="15" t="s">
        <v>18</v>
      </c>
      <c r="L30" s="14">
        <v>31347.65</v>
      </c>
      <c r="M30" s="22">
        <v>4914</v>
      </c>
      <c r="N30" s="17">
        <v>45275</v>
      </c>
      <c r="O30" s="23" t="s">
        <v>38</v>
      </c>
      <c r="P30" s="24"/>
    </row>
    <row r="31" spans="1:16" s="25" customFormat="1" ht="24.95" customHeight="1">
      <c r="A31" s="12">
        <v>29</v>
      </c>
      <c r="B31" s="14" t="s">
        <v>18</v>
      </c>
      <c r="C31" s="20" t="s">
        <v>39</v>
      </c>
      <c r="D31" s="14">
        <v>170</v>
      </c>
      <c r="E31" s="14" t="s">
        <v>18</v>
      </c>
      <c r="F31" s="15" t="s">
        <v>18</v>
      </c>
      <c r="G31" s="21">
        <v>26</v>
      </c>
      <c r="H31" s="22">
        <v>1</v>
      </c>
      <c r="I31" s="16">
        <f t="shared" si="3"/>
        <v>26</v>
      </c>
      <c r="J31" s="13">
        <v>1</v>
      </c>
      <c r="K31" s="16" t="s">
        <v>18</v>
      </c>
      <c r="L31" s="14">
        <v>57088.92</v>
      </c>
      <c r="M31" s="22">
        <v>8927</v>
      </c>
      <c r="N31" s="17">
        <v>45254</v>
      </c>
      <c r="O31" s="23" t="s">
        <v>31</v>
      </c>
      <c r="P31" s="24"/>
    </row>
    <row r="32" spans="1:16" s="25" customFormat="1" ht="24.95" customHeight="1">
      <c r="A32" s="12">
        <v>30</v>
      </c>
      <c r="B32" s="13">
        <v>26</v>
      </c>
      <c r="C32" s="20" t="s">
        <v>36</v>
      </c>
      <c r="D32" s="14">
        <v>160.9</v>
      </c>
      <c r="E32" s="14">
        <v>191.8</v>
      </c>
      <c r="F32" s="15">
        <f>(D32-E32)/E32</f>
        <v>-0.16110531803962463</v>
      </c>
      <c r="G32" s="22">
        <v>22</v>
      </c>
      <c r="H32" s="22">
        <v>1</v>
      </c>
      <c r="I32" s="16">
        <f t="shared" si="3"/>
        <v>22</v>
      </c>
      <c r="J32" s="13">
        <v>1</v>
      </c>
      <c r="K32" s="13">
        <v>8</v>
      </c>
      <c r="L32" s="14">
        <v>39451.800000000003</v>
      </c>
      <c r="M32" s="22">
        <v>5674</v>
      </c>
      <c r="N32" s="17">
        <v>45268</v>
      </c>
      <c r="O32" s="23" t="s">
        <v>27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98</v>
      </c>
      <c r="D33" s="14">
        <v>157.91999999999999</v>
      </c>
      <c r="E33" s="14" t="s">
        <v>18</v>
      </c>
      <c r="F33" s="15" t="s">
        <v>18</v>
      </c>
      <c r="G33" s="21">
        <v>46</v>
      </c>
      <c r="H33" s="22">
        <v>1</v>
      </c>
      <c r="I33" s="16">
        <f t="shared" si="3"/>
        <v>46</v>
      </c>
      <c r="J33" s="13">
        <v>1</v>
      </c>
      <c r="K33" s="16" t="s">
        <v>18</v>
      </c>
      <c r="L33" s="14">
        <v>85759.24</v>
      </c>
      <c r="M33" s="22">
        <v>17484</v>
      </c>
      <c r="N33" s="17">
        <v>44855</v>
      </c>
      <c r="O33" s="23" t="s">
        <v>31</v>
      </c>
      <c r="P33" s="24"/>
    </row>
    <row r="34" spans="1:16" s="25" customFormat="1" ht="24.95" customHeight="1">
      <c r="A34" s="12">
        <v>32</v>
      </c>
      <c r="B34" s="13">
        <v>28</v>
      </c>
      <c r="C34" s="20" t="s">
        <v>73</v>
      </c>
      <c r="D34" s="14">
        <v>155.4</v>
      </c>
      <c r="E34" s="14">
        <v>184</v>
      </c>
      <c r="F34" s="15">
        <f>(D34-E34)/E34</f>
        <v>-0.15543478260869562</v>
      </c>
      <c r="G34" s="21">
        <v>22</v>
      </c>
      <c r="H34" s="22">
        <v>2</v>
      </c>
      <c r="I34" s="16">
        <f t="shared" si="3"/>
        <v>11</v>
      </c>
      <c r="J34" s="13">
        <v>2</v>
      </c>
      <c r="K34" s="16">
        <v>15</v>
      </c>
      <c r="L34" s="14">
        <v>21708.400000000001</v>
      </c>
      <c r="M34" s="22">
        <v>3500</v>
      </c>
      <c r="N34" s="17">
        <v>45219</v>
      </c>
      <c r="O34" s="23" t="s">
        <v>48</v>
      </c>
      <c r="P34" s="24"/>
    </row>
    <row r="35" spans="1:16" s="25" customFormat="1" ht="24.95" customHeight="1">
      <c r="A35" s="12">
        <v>33</v>
      </c>
      <c r="B35" s="13">
        <v>30</v>
      </c>
      <c r="C35" s="20" t="s">
        <v>45</v>
      </c>
      <c r="D35" s="14">
        <v>105</v>
      </c>
      <c r="E35" s="14">
        <v>125</v>
      </c>
      <c r="F35" s="15">
        <f>(D35-E35)/E35</f>
        <v>-0.16</v>
      </c>
      <c r="G35" s="21">
        <v>21</v>
      </c>
      <c r="H35" s="22">
        <v>1</v>
      </c>
      <c r="I35" s="16">
        <f t="shared" si="3"/>
        <v>21</v>
      </c>
      <c r="J35" s="13">
        <v>1</v>
      </c>
      <c r="K35" s="16">
        <v>5</v>
      </c>
      <c r="L35" s="14">
        <v>2762.28</v>
      </c>
      <c r="M35" s="22">
        <v>659</v>
      </c>
      <c r="N35" s="17">
        <v>45289</v>
      </c>
      <c r="O35" s="23" t="s">
        <v>46</v>
      </c>
      <c r="P35" s="24"/>
    </row>
    <row r="36" spans="1:16" s="25" customFormat="1" ht="24.95" customHeight="1">
      <c r="A36" s="12">
        <v>34</v>
      </c>
      <c r="B36" s="13">
        <v>20</v>
      </c>
      <c r="C36" s="20" t="s">
        <v>68</v>
      </c>
      <c r="D36" s="14">
        <v>50</v>
      </c>
      <c r="E36" s="14">
        <v>453.78</v>
      </c>
      <c r="F36" s="15">
        <f>(D36-E36)/E36</f>
        <v>-0.8898144475296399</v>
      </c>
      <c r="G36" s="21">
        <v>16</v>
      </c>
      <c r="H36" s="22">
        <v>1</v>
      </c>
      <c r="I36" s="16">
        <f t="shared" si="3"/>
        <v>16</v>
      </c>
      <c r="J36" s="13">
        <v>1</v>
      </c>
      <c r="K36" s="16">
        <v>3</v>
      </c>
      <c r="L36" s="14">
        <v>5731.0499999999993</v>
      </c>
      <c r="M36" s="22">
        <v>1172</v>
      </c>
      <c r="N36" s="17">
        <v>45303</v>
      </c>
      <c r="O36" s="23" t="s">
        <v>69</v>
      </c>
      <c r="P36" s="18"/>
    </row>
    <row r="37" spans="1:16" s="25" customFormat="1" ht="24.95" customHeight="1">
      <c r="A37" s="12">
        <v>35</v>
      </c>
      <c r="B37" s="14" t="s">
        <v>18</v>
      </c>
      <c r="C37" s="20" t="s">
        <v>62</v>
      </c>
      <c r="D37" s="14">
        <v>27</v>
      </c>
      <c r="E37" s="14" t="s">
        <v>18</v>
      </c>
      <c r="F37" s="15" t="s">
        <v>18</v>
      </c>
      <c r="G37" s="21">
        <v>8</v>
      </c>
      <c r="H37" s="22">
        <v>1</v>
      </c>
      <c r="I37" s="16" t="s">
        <v>18</v>
      </c>
      <c r="J37" s="13">
        <v>1</v>
      </c>
      <c r="K37" s="16" t="s">
        <v>18</v>
      </c>
      <c r="L37" s="14">
        <v>6864.33</v>
      </c>
      <c r="M37" s="22">
        <v>1107</v>
      </c>
      <c r="N37" s="17">
        <v>45296</v>
      </c>
      <c r="O37" s="23" t="s">
        <v>61</v>
      </c>
      <c r="P37" s="24"/>
    </row>
    <row r="38" spans="1:16" s="25" customFormat="1" ht="24.95" customHeight="1">
      <c r="A38" s="12">
        <v>36</v>
      </c>
      <c r="B38" s="13">
        <v>33</v>
      </c>
      <c r="C38" s="20" t="s">
        <v>60</v>
      </c>
      <c r="D38" s="14">
        <v>26</v>
      </c>
      <c r="E38" s="14">
        <v>30</v>
      </c>
      <c r="F38" s="15">
        <f>(D38-E38)/E38</f>
        <v>-0.13333333333333333</v>
      </c>
      <c r="G38" s="21">
        <v>7</v>
      </c>
      <c r="H38" s="22">
        <v>1</v>
      </c>
      <c r="I38" s="16">
        <f>G38/H38</f>
        <v>7</v>
      </c>
      <c r="J38" s="13">
        <v>1</v>
      </c>
      <c r="K38" s="16">
        <v>4</v>
      </c>
      <c r="L38" s="14">
        <v>13749.8</v>
      </c>
      <c r="M38" s="22">
        <v>2208</v>
      </c>
      <c r="N38" s="17">
        <v>45296</v>
      </c>
      <c r="O38" s="23" t="s">
        <v>61</v>
      </c>
      <c r="P38" s="24"/>
    </row>
    <row r="39" spans="1:16" s="27" customFormat="1" ht="24.75" customHeight="1">
      <c r="B39" s="28"/>
      <c r="C39" s="29" t="s">
        <v>114</v>
      </c>
      <c r="D39" s="30">
        <f>SUBTOTAL(109,Table1324567891011121314151716181920212223242625272830293132333436353738345[Pajamos 
(GBO)])</f>
        <v>493250.42000000016</v>
      </c>
      <c r="E39" s="30" t="s">
        <v>95</v>
      </c>
      <c r="F39" s="31">
        <f t="shared" ref="F39" si="5">(D39-E39)/E39</f>
        <v>-0.12286710625524562</v>
      </c>
      <c r="G39" s="32">
        <f>SUBTOTAL(109,Table1324567891011121314151716181920212223242625272830293132333436353738345[Žiūrovų sk. 
(ADM)])</f>
        <v>71272</v>
      </c>
      <c r="H39" s="33"/>
      <c r="I39" s="33"/>
      <c r="J39" s="28"/>
      <c r="K39" s="28"/>
      <c r="L39" s="30"/>
      <c r="M39" s="32"/>
      <c r="N39" s="34"/>
      <c r="O39" s="35" t="s">
        <v>52</v>
      </c>
      <c r="P39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EF4C-90E1-4A14-A75E-973B3DDBBB46}">
  <dimension ref="A1:XFC36"/>
  <sheetViews>
    <sheetView topLeftCell="D12" zoomScale="60" zoomScaleNormal="60" workbookViewId="0">
      <selection activeCell="C34" sqref="C34:XFD34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81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 t="s">
        <v>16</v>
      </c>
      <c r="C3" s="20" t="s">
        <v>84</v>
      </c>
      <c r="D3" s="14">
        <v>252749.45</v>
      </c>
      <c r="E3" s="14" t="s">
        <v>18</v>
      </c>
      <c r="F3" s="15" t="s">
        <v>18</v>
      </c>
      <c r="G3" s="21">
        <v>33447</v>
      </c>
      <c r="H3" s="15" t="s">
        <v>18</v>
      </c>
      <c r="I3" s="15" t="s">
        <v>18</v>
      </c>
      <c r="J3" s="15" t="s">
        <v>18</v>
      </c>
      <c r="K3" s="16">
        <v>1</v>
      </c>
      <c r="L3" s="14">
        <v>339902.61</v>
      </c>
      <c r="M3" s="22">
        <v>45073</v>
      </c>
      <c r="N3" s="17">
        <v>45310</v>
      </c>
      <c r="O3" s="23" t="s">
        <v>85</v>
      </c>
      <c r="P3" s="24"/>
    </row>
    <row r="4" spans="1:16" s="19" customFormat="1" ht="24.95" customHeight="1">
      <c r="A4" s="12">
        <v>2</v>
      </c>
      <c r="B4" s="12">
        <v>1</v>
      </c>
      <c r="C4" s="20" t="s">
        <v>17</v>
      </c>
      <c r="D4" s="14">
        <v>103808</v>
      </c>
      <c r="E4" s="14">
        <v>208794</v>
      </c>
      <c r="F4" s="15">
        <f>(D4-E4)/E4</f>
        <v>-0.5028209622881884</v>
      </c>
      <c r="G4" s="22">
        <v>14230</v>
      </c>
      <c r="H4" s="13">
        <v>92</v>
      </c>
      <c r="I4" s="16">
        <f t="shared" ref="I4:I35" si="0">G4/H4</f>
        <v>154.67391304347825</v>
      </c>
      <c r="J4" s="13">
        <v>18</v>
      </c>
      <c r="K4" s="13">
        <v>4</v>
      </c>
      <c r="L4" s="14">
        <v>1347637</v>
      </c>
      <c r="M4" s="22">
        <v>182472</v>
      </c>
      <c r="N4" s="17">
        <v>45289</v>
      </c>
      <c r="O4" s="23" t="s">
        <v>19</v>
      </c>
      <c r="P4" s="24"/>
    </row>
    <row r="5" spans="1:16" s="19" customFormat="1" ht="24.95" customHeight="1">
      <c r="A5" s="12">
        <v>3</v>
      </c>
      <c r="B5" s="13" t="s">
        <v>16</v>
      </c>
      <c r="C5" s="20" t="s">
        <v>90</v>
      </c>
      <c r="D5" s="14">
        <v>35608.61</v>
      </c>
      <c r="E5" s="14" t="s">
        <v>18</v>
      </c>
      <c r="F5" s="15" t="s">
        <v>18</v>
      </c>
      <c r="G5" s="21">
        <v>4627</v>
      </c>
      <c r="H5" s="22">
        <v>88</v>
      </c>
      <c r="I5" s="16">
        <f t="shared" si="0"/>
        <v>52.579545454545453</v>
      </c>
      <c r="J5" s="13">
        <v>19</v>
      </c>
      <c r="K5" s="16">
        <v>1</v>
      </c>
      <c r="L5" s="14">
        <v>43249.65</v>
      </c>
      <c r="M5" s="22">
        <v>5765</v>
      </c>
      <c r="N5" s="17">
        <v>45310</v>
      </c>
      <c r="O5" s="23" t="s">
        <v>33</v>
      </c>
      <c r="P5" s="24"/>
    </row>
    <row r="6" spans="1:16" s="19" customFormat="1" ht="24.95" customHeight="1">
      <c r="A6" s="12">
        <v>4</v>
      </c>
      <c r="B6" s="12">
        <v>2</v>
      </c>
      <c r="C6" s="20" t="s">
        <v>75</v>
      </c>
      <c r="D6" s="14">
        <v>26422.05</v>
      </c>
      <c r="E6" s="14">
        <v>44094.46</v>
      </c>
      <c r="F6" s="15">
        <f>(D6-E6)/E6</f>
        <v>-0.40078526871629677</v>
      </c>
      <c r="G6" s="21">
        <v>3553</v>
      </c>
      <c r="H6" s="22">
        <v>74</v>
      </c>
      <c r="I6" s="16">
        <f t="shared" si="0"/>
        <v>48.013513513513516</v>
      </c>
      <c r="J6" s="13">
        <v>14</v>
      </c>
      <c r="K6" s="16">
        <v>2</v>
      </c>
      <c r="L6" s="14">
        <v>92412.47</v>
      </c>
      <c r="M6" s="22">
        <v>12493</v>
      </c>
      <c r="N6" s="17">
        <v>45303</v>
      </c>
      <c r="O6" s="23" t="s">
        <v>56</v>
      </c>
      <c r="P6" s="24"/>
    </row>
    <row r="7" spans="1:16" s="25" customFormat="1" ht="24.95" customHeight="1">
      <c r="A7" s="12">
        <v>5</v>
      </c>
      <c r="B7" s="12">
        <v>4</v>
      </c>
      <c r="C7" s="20" t="s">
        <v>20</v>
      </c>
      <c r="D7" s="14">
        <v>25002.799999999999</v>
      </c>
      <c r="E7" s="14">
        <v>31033.31</v>
      </c>
      <c r="F7" s="15">
        <f>(D7-E7)/E7</f>
        <v>-0.19432377661293629</v>
      </c>
      <c r="G7" s="21">
        <v>4515</v>
      </c>
      <c r="H7" s="22">
        <v>80</v>
      </c>
      <c r="I7" s="16">
        <f t="shared" si="0"/>
        <v>56.4375</v>
      </c>
      <c r="J7" s="13">
        <v>11</v>
      </c>
      <c r="K7" s="16">
        <v>5</v>
      </c>
      <c r="L7" s="14">
        <v>388660.38</v>
      </c>
      <c r="M7" s="22">
        <v>70321</v>
      </c>
      <c r="N7" s="17">
        <v>45282</v>
      </c>
      <c r="O7" s="23" t="s">
        <v>21</v>
      </c>
      <c r="P7" s="24"/>
    </row>
    <row r="8" spans="1:16" s="25" customFormat="1" ht="24.75" customHeight="1">
      <c r="A8" s="12">
        <v>6</v>
      </c>
      <c r="B8" s="12">
        <v>3</v>
      </c>
      <c r="C8" s="20" t="s">
        <v>22</v>
      </c>
      <c r="D8" s="14">
        <v>22584.66</v>
      </c>
      <c r="E8" s="14">
        <v>34140.71</v>
      </c>
      <c r="F8" s="15">
        <f>(D8-E8)/E8</f>
        <v>-0.33848300167161138</v>
      </c>
      <c r="G8" s="21">
        <v>3795</v>
      </c>
      <c r="H8" s="22">
        <v>71</v>
      </c>
      <c r="I8" s="16">
        <f t="shared" si="0"/>
        <v>53.450704225352112</v>
      </c>
      <c r="J8" s="13">
        <v>9</v>
      </c>
      <c r="K8" s="16">
        <v>6</v>
      </c>
      <c r="L8" s="14">
        <v>523968.21</v>
      </c>
      <c r="M8" s="22">
        <v>89808</v>
      </c>
      <c r="N8" s="17">
        <v>45275</v>
      </c>
      <c r="O8" s="23" t="s">
        <v>23</v>
      </c>
      <c r="P8" s="24"/>
    </row>
    <row r="9" spans="1:16" s="25" customFormat="1" ht="24.95" customHeight="1">
      <c r="A9" s="12">
        <v>7</v>
      </c>
      <c r="B9" s="12">
        <v>5</v>
      </c>
      <c r="C9" s="20" t="s">
        <v>54</v>
      </c>
      <c r="D9" s="14">
        <v>14777.53</v>
      </c>
      <c r="E9" s="14">
        <v>22979.8</v>
      </c>
      <c r="F9" s="15">
        <f>(D9-E9)/E9</f>
        <v>-0.35693391587394141</v>
      </c>
      <c r="G9" s="21">
        <v>2032</v>
      </c>
      <c r="H9" s="22">
        <v>34</v>
      </c>
      <c r="I9" s="16">
        <f t="shared" si="0"/>
        <v>59.764705882352942</v>
      </c>
      <c r="J9" s="13">
        <v>8</v>
      </c>
      <c r="K9" s="16">
        <v>3</v>
      </c>
      <c r="L9" s="14">
        <v>111697.78</v>
      </c>
      <c r="M9" s="22">
        <v>16228</v>
      </c>
      <c r="N9" s="17">
        <v>45296</v>
      </c>
      <c r="O9" s="23" t="s">
        <v>27</v>
      </c>
      <c r="P9" s="24"/>
    </row>
    <row r="10" spans="1:16" s="25" customFormat="1" ht="24.95" customHeight="1">
      <c r="A10" s="12">
        <v>8</v>
      </c>
      <c r="B10" s="12">
        <v>6</v>
      </c>
      <c r="C10" s="20" t="s">
        <v>72</v>
      </c>
      <c r="D10" s="14">
        <v>14464.02</v>
      </c>
      <c r="E10" s="14">
        <v>18078.37</v>
      </c>
      <c r="F10" s="15">
        <f>(D10-E10)/E10</f>
        <v>-0.19992676330886019</v>
      </c>
      <c r="G10" s="21">
        <v>2045</v>
      </c>
      <c r="H10" s="22">
        <v>45</v>
      </c>
      <c r="I10" s="16">
        <f t="shared" si="0"/>
        <v>45.444444444444443</v>
      </c>
      <c r="J10" s="13">
        <v>15</v>
      </c>
      <c r="K10" s="16">
        <v>2</v>
      </c>
      <c r="L10" s="14">
        <v>47486.3</v>
      </c>
      <c r="M10" s="22">
        <v>6990</v>
      </c>
      <c r="N10" s="17">
        <v>45303</v>
      </c>
      <c r="O10" s="23" t="s">
        <v>38</v>
      </c>
      <c r="P10" s="24"/>
    </row>
    <row r="11" spans="1:16" s="25" customFormat="1" ht="24.95" customHeight="1">
      <c r="A11" s="12">
        <v>9</v>
      </c>
      <c r="B11" s="13" t="s">
        <v>16</v>
      </c>
      <c r="C11" s="20" t="s">
        <v>87</v>
      </c>
      <c r="D11" s="14">
        <v>13785.12</v>
      </c>
      <c r="E11" s="14" t="s">
        <v>18</v>
      </c>
      <c r="F11" s="15" t="s">
        <v>18</v>
      </c>
      <c r="G11" s="21">
        <v>2612</v>
      </c>
      <c r="H11" s="22">
        <v>90</v>
      </c>
      <c r="I11" s="16">
        <f t="shared" si="0"/>
        <v>29.022222222222222</v>
      </c>
      <c r="J11" s="13">
        <v>17</v>
      </c>
      <c r="K11" s="16">
        <v>1</v>
      </c>
      <c r="L11" s="14">
        <v>15185.12</v>
      </c>
      <c r="M11" s="22">
        <v>2862</v>
      </c>
      <c r="N11" s="17">
        <v>45310</v>
      </c>
      <c r="O11" s="23" t="s">
        <v>88</v>
      </c>
      <c r="P11" s="18"/>
    </row>
    <row r="12" spans="1:16" s="25" customFormat="1" ht="24.95" customHeight="1">
      <c r="A12" s="12">
        <v>10</v>
      </c>
      <c r="B12" s="12">
        <v>9</v>
      </c>
      <c r="C12" s="20" t="s">
        <v>76</v>
      </c>
      <c r="D12" s="14">
        <v>6773.62</v>
      </c>
      <c r="E12" s="14">
        <v>11082.39</v>
      </c>
      <c r="F12" s="15">
        <f t="shared" ref="F12:F23" si="1">(D12-E12)/E12</f>
        <v>-0.38879429437152091</v>
      </c>
      <c r="G12" s="21">
        <v>953</v>
      </c>
      <c r="H12" s="22">
        <v>27</v>
      </c>
      <c r="I12" s="16">
        <f t="shared" si="0"/>
        <v>35.296296296296298</v>
      </c>
      <c r="J12" s="13">
        <v>9</v>
      </c>
      <c r="K12" s="16">
        <v>2</v>
      </c>
      <c r="L12" s="14">
        <v>21357.74</v>
      </c>
      <c r="M12" s="22">
        <v>3103</v>
      </c>
      <c r="N12" s="17">
        <v>45303</v>
      </c>
      <c r="O12" s="23" t="s">
        <v>56</v>
      </c>
      <c r="P12" s="24"/>
    </row>
    <row r="13" spans="1:16" s="25" customFormat="1" ht="24.95" customHeight="1">
      <c r="A13" s="12">
        <v>11</v>
      </c>
      <c r="B13" s="12">
        <v>8</v>
      </c>
      <c r="C13" s="20" t="s">
        <v>26</v>
      </c>
      <c r="D13" s="14">
        <v>6767.6</v>
      </c>
      <c r="E13" s="14">
        <v>12051.53</v>
      </c>
      <c r="F13" s="15">
        <f t="shared" si="1"/>
        <v>-0.43844474519002979</v>
      </c>
      <c r="G13" s="21">
        <v>893</v>
      </c>
      <c r="H13" s="22">
        <v>29</v>
      </c>
      <c r="I13" s="16">
        <f t="shared" si="0"/>
        <v>30.793103448275861</v>
      </c>
      <c r="J13" s="13">
        <v>7</v>
      </c>
      <c r="K13" s="16">
        <v>8</v>
      </c>
      <c r="L13" s="14">
        <v>514145.09</v>
      </c>
      <c r="M13" s="22">
        <v>70371</v>
      </c>
      <c r="N13" s="17">
        <v>45261</v>
      </c>
      <c r="O13" s="23" t="s">
        <v>27</v>
      </c>
      <c r="P13" s="24"/>
    </row>
    <row r="14" spans="1:16" s="25" customFormat="1" ht="24.95" customHeight="1">
      <c r="A14" s="12">
        <v>12</v>
      </c>
      <c r="B14" s="12">
        <v>10</v>
      </c>
      <c r="C14" s="20" t="s">
        <v>55</v>
      </c>
      <c r="D14" s="14">
        <v>5822.45</v>
      </c>
      <c r="E14" s="14">
        <v>8114.64</v>
      </c>
      <c r="F14" s="15">
        <f t="shared" si="1"/>
        <v>-0.28247587077183961</v>
      </c>
      <c r="G14" s="21">
        <v>1081</v>
      </c>
      <c r="H14" s="22">
        <v>31</v>
      </c>
      <c r="I14" s="16">
        <f t="shared" si="0"/>
        <v>34.87096774193548</v>
      </c>
      <c r="J14" s="13">
        <v>10</v>
      </c>
      <c r="K14" s="16">
        <v>3</v>
      </c>
      <c r="L14" s="14">
        <v>31489.97</v>
      </c>
      <c r="M14" s="22">
        <v>5937</v>
      </c>
      <c r="N14" s="17">
        <v>45296</v>
      </c>
      <c r="O14" s="23" t="s">
        <v>56</v>
      </c>
      <c r="P14" s="24"/>
    </row>
    <row r="15" spans="1:16" s="25" customFormat="1" ht="24.95" customHeight="1">
      <c r="A15" s="12">
        <v>13</v>
      </c>
      <c r="B15" s="12">
        <v>7</v>
      </c>
      <c r="C15" s="20" t="s">
        <v>24</v>
      </c>
      <c r="D15" s="14">
        <v>5074.5200000000004</v>
      </c>
      <c r="E15" s="14">
        <v>12460.96</v>
      </c>
      <c r="F15" s="15">
        <f t="shared" si="1"/>
        <v>-0.59276652842156619</v>
      </c>
      <c r="G15" s="21">
        <v>743</v>
      </c>
      <c r="H15" s="22">
        <v>13</v>
      </c>
      <c r="I15" s="16">
        <f t="shared" si="0"/>
        <v>57.153846153846153</v>
      </c>
      <c r="J15" s="13">
        <v>4</v>
      </c>
      <c r="K15" s="16">
        <v>5</v>
      </c>
      <c r="L15" s="14">
        <v>205860.85</v>
      </c>
      <c r="M15" s="22">
        <v>29439</v>
      </c>
      <c r="N15" s="17">
        <v>45282</v>
      </c>
      <c r="O15" s="23" t="s">
        <v>25</v>
      </c>
      <c r="P15" s="24"/>
    </row>
    <row r="16" spans="1:16" s="25" customFormat="1" ht="24.95" customHeight="1">
      <c r="A16" s="12">
        <v>14</v>
      </c>
      <c r="B16" s="12">
        <v>11</v>
      </c>
      <c r="C16" s="20" t="s">
        <v>32</v>
      </c>
      <c r="D16" s="14">
        <v>3919.46</v>
      </c>
      <c r="E16" s="14">
        <v>5865.39</v>
      </c>
      <c r="F16" s="15">
        <f t="shared" si="1"/>
        <v>-0.33176481018312509</v>
      </c>
      <c r="G16" s="21">
        <v>696</v>
      </c>
      <c r="H16" s="22">
        <v>15</v>
      </c>
      <c r="I16" s="16">
        <f t="shared" si="0"/>
        <v>46.4</v>
      </c>
      <c r="J16" s="13">
        <v>5</v>
      </c>
      <c r="K16" s="16">
        <v>9</v>
      </c>
      <c r="L16" s="14">
        <v>248944.13</v>
      </c>
      <c r="M16" s="22">
        <v>47466</v>
      </c>
      <c r="N16" s="17">
        <v>45254</v>
      </c>
      <c r="O16" s="23" t="s">
        <v>33</v>
      </c>
      <c r="P16" s="24"/>
    </row>
    <row r="17" spans="1:16" s="25" customFormat="1" ht="24.95" customHeight="1">
      <c r="A17" s="12">
        <v>15</v>
      </c>
      <c r="B17" s="12">
        <v>16</v>
      </c>
      <c r="C17" s="20" t="s">
        <v>34</v>
      </c>
      <c r="D17" s="14">
        <v>2160</v>
      </c>
      <c r="E17" s="14">
        <v>3053</v>
      </c>
      <c r="F17" s="15">
        <f t="shared" si="1"/>
        <v>-0.29249918113331147</v>
      </c>
      <c r="G17" s="21">
        <v>338</v>
      </c>
      <c r="H17" s="22">
        <v>4</v>
      </c>
      <c r="I17" s="16">
        <f t="shared" si="0"/>
        <v>84.5</v>
      </c>
      <c r="J17" s="13">
        <v>2</v>
      </c>
      <c r="K17" s="16">
        <v>5</v>
      </c>
      <c r="L17" s="14">
        <v>35938</v>
      </c>
      <c r="M17" s="22">
        <v>5753</v>
      </c>
      <c r="N17" s="17">
        <v>45282</v>
      </c>
      <c r="O17" s="23" t="s">
        <v>35</v>
      </c>
      <c r="P17" s="24"/>
    </row>
    <row r="18" spans="1:16" s="25" customFormat="1" ht="24.95" customHeight="1">
      <c r="A18" s="12">
        <v>16</v>
      </c>
      <c r="B18" s="12">
        <v>15</v>
      </c>
      <c r="C18" s="20" t="s">
        <v>70</v>
      </c>
      <c r="D18" s="14">
        <v>1520.8</v>
      </c>
      <c r="E18" s="14">
        <v>3199.65</v>
      </c>
      <c r="F18" s="15">
        <f t="shared" si="1"/>
        <v>-0.52469801384526438</v>
      </c>
      <c r="G18" s="21">
        <v>257</v>
      </c>
      <c r="H18" s="22">
        <v>7</v>
      </c>
      <c r="I18" s="16">
        <f t="shared" si="0"/>
        <v>36.714285714285715</v>
      </c>
      <c r="J18" s="13">
        <v>4</v>
      </c>
      <c r="K18" s="16">
        <v>2</v>
      </c>
      <c r="L18" s="14">
        <v>5720.1500000000005</v>
      </c>
      <c r="M18" s="22">
        <v>892</v>
      </c>
      <c r="N18" s="17">
        <v>45303</v>
      </c>
      <c r="O18" s="23" t="s">
        <v>29</v>
      </c>
      <c r="P18" s="24"/>
    </row>
    <row r="19" spans="1:16" s="25" customFormat="1" ht="24.95" customHeight="1">
      <c r="A19" s="12">
        <v>17</v>
      </c>
      <c r="B19" s="12">
        <v>12</v>
      </c>
      <c r="C19" s="20" t="s">
        <v>59</v>
      </c>
      <c r="D19" s="14">
        <v>1315.15</v>
      </c>
      <c r="E19" s="14">
        <v>4299.3</v>
      </c>
      <c r="F19" s="15">
        <f t="shared" si="1"/>
        <v>-0.6941013653385435</v>
      </c>
      <c r="G19" s="21">
        <v>194</v>
      </c>
      <c r="H19" s="22">
        <v>5</v>
      </c>
      <c r="I19" s="16">
        <f t="shared" si="0"/>
        <v>38.799999999999997</v>
      </c>
      <c r="J19" s="13">
        <v>2</v>
      </c>
      <c r="K19" s="16">
        <v>3</v>
      </c>
      <c r="L19" s="14">
        <v>26051.919999999998</v>
      </c>
      <c r="M19" s="22">
        <v>3762</v>
      </c>
      <c r="N19" s="17">
        <v>45296</v>
      </c>
      <c r="O19" s="23" t="s">
        <v>21</v>
      </c>
      <c r="P19" s="24"/>
    </row>
    <row r="20" spans="1:16" s="25" customFormat="1" ht="24.95" customHeight="1">
      <c r="A20" s="12">
        <v>18</v>
      </c>
      <c r="B20" s="12">
        <v>18</v>
      </c>
      <c r="C20" s="20" t="s">
        <v>28</v>
      </c>
      <c r="D20" s="14">
        <v>1292.4000000000001</v>
      </c>
      <c r="E20" s="14">
        <v>2511.7399999999998</v>
      </c>
      <c r="F20" s="15">
        <f t="shared" si="1"/>
        <v>-0.4854562972282162</v>
      </c>
      <c r="G20" s="22">
        <v>236</v>
      </c>
      <c r="H20" s="13">
        <v>11</v>
      </c>
      <c r="I20" s="16">
        <f t="shared" si="0"/>
        <v>21.454545454545453</v>
      </c>
      <c r="J20" s="13">
        <v>5</v>
      </c>
      <c r="K20" s="13">
        <v>4</v>
      </c>
      <c r="L20" s="14">
        <v>39379.97</v>
      </c>
      <c r="M20" s="22">
        <v>7764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2">
        <v>20</v>
      </c>
      <c r="C21" s="20" t="s">
        <v>30</v>
      </c>
      <c r="D21" s="14">
        <v>1001.76</v>
      </c>
      <c r="E21" s="14">
        <v>2024.4</v>
      </c>
      <c r="F21" s="15">
        <f t="shared" si="1"/>
        <v>-0.50515708358032008</v>
      </c>
      <c r="G21" s="21">
        <v>141</v>
      </c>
      <c r="H21" s="22">
        <v>6</v>
      </c>
      <c r="I21" s="16">
        <f t="shared" si="0"/>
        <v>23.5</v>
      </c>
      <c r="J21" s="13">
        <v>2</v>
      </c>
      <c r="K21" s="16">
        <v>10</v>
      </c>
      <c r="L21" s="14">
        <v>347045</v>
      </c>
      <c r="M21" s="22">
        <v>48871</v>
      </c>
      <c r="N21" s="17">
        <v>45247</v>
      </c>
      <c r="O21" s="23" t="s">
        <v>31</v>
      </c>
      <c r="P21" s="24"/>
    </row>
    <row r="22" spans="1:16" s="25" customFormat="1" ht="24.95" customHeight="1">
      <c r="A22" s="12">
        <v>20</v>
      </c>
      <c r="B22" s="12">
        <v>14</v>
      </c>
      <c r="C22" s="20" t="s">
        <v>68</v>
      </c>
      <c r="D22" s="14">
        <v>453.78</v>
      </c>
      <c r="E22" s="14">
        <v>3204.07</v>
      </c>
      <c r="F22" s="15">
        <f t="shared" si="1"/>
        <v>-0.85837388072045862</v>
      </c>
      <c r="G22" s="21">
        <v>100</v>
      </c>
      <c r="H22" s="22">
        <v>8</v>
      </c>
      <c r="I22" s="16">
        <f t="shared" si="0"/>
        <v>12.5</v>
      </c>
      <c r="J22" s="13">
        <v>4</v>
      </c>
      <c r="K22" s="16">
        <v>2</v>
      </c>
      <c r="L22" s="14">
        <v>4823.88</v>
      </c>
      <c r="M22" s="22">
        <v>970</v>
      </c>
      <c r="N22" s="17">
        <v>45303</v>
      </c>
      <c r="O22" s="23" t="s">
        <v>69</v>
      </c>
      <c r="P22" s="24"/>
    </row>
    <row r="23" spans="1:16" s="25" customFormat="1" ht="24.95" customHeight="1">
      <c r="A23" s="12">
        <v>21</v>
      </c>
      <c r="B23" s="12">
        <v>13</v>
      </c>
      <c r="C23" s="20" t="s">
        <v>74</v>
      </c>
      <c r="D23" s="14">
        <v>436.84</v>
      </c>
      <c r="E23" s="14">
        <v>3762.73</v>
      </c>
      <c r="F23" s="15">
        <f t="shared" si="1"/>
        <v>-0.88390344244737196</v>
      </c>
      <c r="G23" s="21">
        <v>67</v>
      </c>
      <c r="H23" s="22">
        <v>3</v>
      </c>
      <c r="I23" s="16">
        <f t="shared" si="0"/>
        <v>22.333333333333332</v>
      </c>
      <c r="J23" s="13">
        <v>3</v>
      </c>
      <c r="K23" s="16">
        <v>2</v>
      </c>
      <c r="L23" s="14">
        <v>4850.72</v>
      </c>
      <c r="M23" s="22">
        <v>769</v>
      </c>
      <c r="N23" s="17">
        <v>45303</v>
      </c>
      <c r="O23" s="23" t="s">
        <v>33</v>
      </c>
      <c r="P23" s="24"/>
    </row>
    <row r="24" spans="1:16" s="25" customFormat="1" ht="24.95" customHeight="1">
      <c r="A24" s="12">
        <v>22</v>
      </c>
      <c r="B24" s="14" t="s">
        <v>18</v>
      </c>
      <c r="C24" s="20" t="s">
        <v>89</v>
      </c>
      <c r="D24" s="14">
        <v>430</v>
      </c>
      <c r="E24" s="14" t="s">
        <v>18</v>
      </c>
      <c r="F24" s="15" t="s">
        <v>18</v>
      </c>
      <c r="G24" s="22">
        <v>105</v>
      </c>
      <c r="H24" s="13">
        <v>3</v>
      </c>
      <c r="I24" s="16">
        <f t="shared" si="0"/>
        <v>35</v>
      </c>
      <c r="J24" s="13">
        <v>3</v>
      </c>
      <c r="K24" s="15" t="s">
        <v>18</v>
      </c>
      <c r="L24" s="14">
        <v>2247.08</v>
      </c>
      <c r="M24" s="22">
        <v>495</v>
      </c>
      <c r="N24" s="17">
        <v>45282</v>
      </c>
      <c r="O24" s="23" t="s">
        <v>38</v>
      </c>
      <c r="P24" s="18"/>
    </row>
    <row r="25" spans="1:16" s="25" customFormat="1" ht="24.95" customHeight="1">
      <c r="A25" s="12">
        <v>23</v>
      </c>
      <c r="B25" s="15" t="s">
        <v>18</v>
      </c>
      <c r="C25" s="20" t="s">
        <v>82</v>
      </c>
      <c r="D25" s="14">
        <v>409</v>
      </c>
      <c r="E25" s="15" t="s">
        <v>18</v>
      </c>
      <c r="F25" s="15" t="s">
        <v>18</v>
      </c>
      <c r="G25" s="21">
        <v>77</v>
      </c>
      <c r="H25" s="22">
        <v>3</v>
      </c>
      <c r="I25" s="16">
        <f t="shared" si="0"/>
        <v>25.666666666666668</v>
      </c>
      <c r="J25" s="13">
        <v>1</v>
      </c>
      <c r="K25" s="15" t="s">
        <v>18</v>
      </c>
      <c r="L25" s="14">
        <v>2707.9</v>
      </c>
      <c r="M25" s="22">
        <v>510</v>
      </c>
      <c r="N25" s="17">
        <v>45275</v>
      </c>
      <c r="O25" s="23" t="s">
        <v>83</v>
      </c>
      <c r="P25" s="24"/>
    </row>
    <row r="26" spans="1:16" s="25" customFormat="1" ht="24.95" customHeight="1">
      <c r="A26" s="12">
        <v>24</v>
      </c>
      <c r="B26" s="12">
        <v>26</v>
      </c>
      <c r="C26" s="20" t="s">
        <v>91</v>
      </c>
      <c r="D26" s="14">
        <v>331.4</v>
      </c>
      <c r="E26" s="14">
        <v>403.6</v>
      </c>
      <c r="F26" s="15">
        <f>(D26-E26)/E26</f>
        <v>-0.17888999008919731</v>
      </c>
      <c r="G26" s="21">
        <v>53</v>
      </c>
      <c r="H26" s="22">
        <v>3</v>
      </c>
      <c r="I26" s="16">
        <f t="shared" si="0"/>
        <v>17.666666666666668</v>
      </c>
      <c r="J26" s="13">
        <v>3</v>
      </c>
      <c r="K26" s="16">
        <v>3</v>
      </c>
      <c r="L26" s="14">
        <v>4774.0200000000004</v>
      </c>
      <c r="M26" s="22">
        <v>791</v>
      </c>
      <c r="N26" s="17">
        <v>45296</v>
      </c>
      <c r="O26" s="23" t="s">
        <v>50</v>
      </c>
      <c r="P26" s="24"/>
    </row>
    <row r="27" spans="1:16" s="25" customFormat="1" ht="24.95" customHeight="1">
      <c r="A27" s="12">
        <v>25</v>
      </c>
      <c r="B27" s="12">
        <v>23</v>
      </c>
      <c r="C27" s="20" t="s">
        <v>42</v>
      </c>
      <c r="D27" s="14">
        <v>261.2</v>
      </c>
      <c r="E27" s="14">
        <v>778.5</v>
      </c>
      <c r="F27" s="15">
        <f>(D27-E27)/E27</f>
        <v>-0.66448298008991646</v>
      </c>
      <c r="G27" s="21">
        <v>34</v>
      </c>
      <c r="H27" s="16">
        <v>2</v>
      </c>
      <c r="I27" s="16">
        <f t="shared" si="0"/>
        <v>17</v>
      </c>
      <c r="J27" s="13">
        <v>1</v>
      </c>
      <c r="K27" s="16">
        <v>9</v>
      </c>
      <c r="L27" s="14">
        <v>50554.6</v>
      </c>
      <c r="M27" s="22">
        <v>8030</v>
      </c>
      <c r="N27" s="17">
        <v>45254</v>
      </c>
      <c r="O27" s="23" t="s">
        <v>38</v>
      </c>
      <c r="P27" s="24"/>
    </row>
    <row r="28" spans="1:16" s="25" customFormat="1" ht="24.95" customHeight="1">
      <c r="A28" s="12">
        <v>26</v>
      </c>
      <c r="B28" s="12">
        <v>25</v>
      </c>
      <c r="C28" s="20" t="s">
        <v>36</v>
      </c>
      <c r="D28" s="14">
        <v>191.8</v>
      </c>
      <c r="E28" s="14">
        <v>458.7</v>
      </c>
      <c r="F28" s="15">
        <f>(D28-E28)/E28</f>
        <v>-0.58186178330063221</v>
      </c>
      <c r="G28" s="22">
        <v>25</v>
      </c>
      <c r="H28" s="22">
        <v>1</v>
      </c>
      <c r="I28" s="16">
        <f t="shared" si="0"/>
        <v>25</v>
      </c>
      <c r="J28" s="13">
        <v>1</v>
      </c>
      <c r="K28" s="13">
        <v>7</v>
      </c>
      <c r="L28" s="14">
        <v>38949.9</v>
      </c>
      <c r="M28" s="22">
        <v>5540</v>
      </c>
      <c r="N28" s="17">
        <v>45268</v>
      </c>
      <c r="O28" s="23" t="s">
        <v>27</v>
      </c>
      <c r="P28" s="24"/>
    </row>
    <row r="29" spans="1:16" s="25" customFormat="1" ht="24.95" customHeight="1">
      <c r="A29" s="12">
        <v>27</v>
      </c>
      <c r="B29" s="15" t="s">
        <v>18</v>
      </c>
      <c r="C29" s="20" t="s">
        <v>86</v>
      </c>
      <c r="D29" s="14">
        <v>190</v>
      </c>
      <c r="E29" s="14" t="s">
        <v>18</v>
      </c>
      <c r="F29" s="15" t="s">
        <v>18</v>
      </c>
      <c r="G29" s="21">
        <v>35</v>
      </c>
      <c r="H29" s="22">
        <v>2</v>
      </c>
      <c r="I29" s="16">
        <f t="shared" si="0"/>
        <v>17.5</v>
      </c>
      <c r="J29" s="13">
        <v>2</v>
      </c>
      <c r="K29" s="15" t="s">
        <v>18</v>
      </c>
      <c r="L29" s="14">
        <v>6149.97</v>
      </c>
      <c r="M29" s="22">
        <v>938</v>
      </c>
      <c r="N29" s="17">
        <v>45282</v>
      </c>
      <c r="O29" s="23" t="s">
        <v>83</v>
      </c>
      <c r="P29" s="18"/>
    </row>
    <row r="30" spans="1:16" s="25" customFormat="1" ht="24.95" customHeight="1">
      <c r="A30" s="12">
        <v>28</v>
      </c>
      <c r="B30" s="12">
        <v>28</v>
      </c>
      <c r="C30" s="20" t="s">
        <v>73</v>
      </c>
      <c r="D30" s="14">
        <v>184</v>
      </c>
      <c r="E30" s="14">
        <v>321.8</v>
      </c>
      <c r="F30" s="15">
        <f>(D30-E30)/E30</f>
        <v>-0.42821628340584217</v>
      </c>
      <c r="G30" s="21">
        <v>23</v>
      </c>
      <c r="H30" s="22">
        <v>1</v>
      </c>
      <c r="I30" s="16">
        <f t="shared" si="0"/>
        <v>23</v>
      </c>
      <c r="J30" s="13">
        <v>1</v>
      </c>
      <c r="K30" s="16">
        <v>14</v>
      </c>
      <c r="L30" s="14">
        <v>21386.799999999999</v>
      </c>
      <c r="M30" s="22">
        <v>3457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43</v>
      </c>
      <c r="D31" s="14">
        <v>181</v>
      </c>
      <c r="E31" s="14">
        <v>376</v>
      </c>
      <c r="F31" s="15">
        <f>(D31-E31)/E31</f>
        <v>-0.5186170212765957</v>
      </c>
      <c r="G31" s="22">
        <v>24</v>
      </c>
      <c r="H31" s="22">
        <v>1</v>
      </c>
      <c r="I31" s="16">
        <f t="shared" si="0"/>
        <v>24</v>
      </c>
      <c r="J31" s="13">
        <v>1</v>
      </c>
      <c r="K31" s="13">
        <v>9</v>
      </c>
      <c r="L31" s="14">
        <v>17684</v>
      </c>
      <c r="M31" s="22">
        <v>2952</v>
      </c>
      <c r="N31" s="17">
        <v>45254</v>
      </c>
      <c r="O31" s="23" t="s">
        <v>35</v>
      </c>
      <c r="P31" s="24"/>
    </row>
    <row r="32" spans="1:16" s="25" customFormat="1" ht="24.95" customHeight="1">
      <c r="A32" s="12">
        <v>30</v>
      </c>
      <c r="B32" s="13">
        <v>29</v>
      </c>
      <c r="C32" s="20" t="s">
        <v>45</v>
      </c>
      <c r="D32" s="14">
        <v>125</v>
      </c>
      <c r="E32" s="14">
        <v>317.5</v>
      </c>
      <c r="F32" s="15">
        <f>(D32-E32)/E32</f>
        <v>-0.60629921259842523</v>
      </c>
      <c r="G32" s="21">
        <v>33</v>
      </c>
      <c r="H32" s="22">
        <v>3</v>
      </c>
      <c r="I32" s="16">
        <f t="shared" si="0"/>
        <v>11</v>
      </c>
      <c r="J32" s="13">
        <v>2</v>
      </c>
      <c r="K32" s="16">
        <v>4</v>
      </c>
      <c r="L32" s="14">
        <v>2657.28</v>
      </c>
      <c r="M32" s="22">
        <v>638</v>
      </c>
      <c r="N32" s="17">
        <v>45289</v>
      </c>
      <c r="O32" s="23" t="s">
        <v>46</v>
      </c>
      <c r="P32" s="24"/>
    </row>
    <row r="33" spans="1:16" s="25" customFormat="1" ht="24.95" customHeight="1">
      <c r="A33" s="12">
        <v>31</v>
      </c>
      <c r="B33" s="14" t="s">
        <v>18</v>
      </c>
      <c r="C33" s="20" t="s">
        <v>37</v>
      </c>
      <c r="D33" s="14">
        <v>112.2</v>
      </c>
      <c r="E33" s="14" t="s">
        <v>18</v>
      </c>
      <c r="F33" s="15" t="s">
        <v>18</v>
      </c>
      <c r="G33" s="21">
        <v>17</v>
      </c>
      <c r="H33" s="22">
        <v>1</v>
      </c>
      <c r="I33" s="16">
        <f t="shared" si="0"/>
        <v>17</v>
      </c>
      <c r="J33" s="13">
        <v>1</v>
      </c>
      <c r="K33" s="15" t="s">
        <v>18</v>
      </c>
      <c r="L33" s="14">
        <v>30640.93</v>
      </c>
      <c r="M33" s="22">
        <v>4833</v>
      </c>
      <c r="N33" s="17">
        <v>45275</v>
      </c>
      <c r="O33" s="23" t="s">
        <v>38</v>
      </c>
      <c r="P33" s="18"/>
    </row>
    <row r="34" spans="1:16" s="25" customFormat="1" ht="24.95" customHeight="1">
      <c r="A34" s="12">
        <v>32</v>
      </c>
      <c r="B34" s="12">
        <v>31</v>
      </c>
      <c r="C34" s="20" t="s">
        <v>77</v>
      </c>
      <c r="D34" s="14">
        <v>89</v>
      </c>
      <c r="E34" s="14">
        <v>201.1</v>
      </c>
      <c r="F34" s="15">
        <f>(D34-E34)/E34</f>
        <v>-0.55743411238189955</v>
      </c>
      <c r="G34" s="21">
        <v>24</v>
      </c>
      <c r="H34" s="22">
        <v>1</v>
      </c>
      <c r="I34" s="16">
        <f t="shared" si="0"/>
        <v>24</v>
      </c>
      <c r="J34" s="13">
        <v>1</v>
      </c>
      <c r="K34" s="15" t="s">
        <v>18</v>
      </c>
      <c r="L34" s="14">
        <v>3919.31</v>
      </c>
      <c r="M34" s="22">
        <v>1062</v>
      </c>
      <c r="N34" s="17">
        <v>45275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21</v>
      </c>
      <c r="C35" s="20" t="s">
        <v>60</v>
      </c>
      <c r="D35" s="14">
        <v>30</v>
      </c>
      <c r="E35" s="14">
        <v>1421.43</v>
      </c>
      <c r="F35" s="15">
        <f>(D35-E35)/E35</f>
        <v>-0.97889449357337333</v>
      </c>
      <c r="G35" s="21">
        <v>8</v>
      </c>
      <c r="H35" s="22">
        <v>1</v>
      </c>
      <c r="I35" s="16">
        <f t="shared" si="0"/>
        <v>8</v>
      </c>
      <c r="J35" s="13">
        <v>1</v>
      </c>
      <c r="K35" s="16">
        <v>3</v>
      </c>
      <c r="L35" s="14">
        <v>13715.8</v>
      </c>
      <c r="M35" s="22">
        <v>2199</v>
      </c>
      <c r="N35" s="17">
        <v>45296</v>
      </c>
      <c r="O35" s="23" t="s">
        <v>61</v>
      </c>
      <c r="P35" s="24"/>
    </row>
    <row r="36" spans="1:16" s="27" customFormat="1" ht="24.75" customHeight="1">
      <c r="B36" s="28"/>
      <c r="C36" s="29" t="s">
        <v>93</v>
      </c>
      <c r="D36" s="30">
        <f>SUBTOTAL(109,Table132456789101112131415171618192021222324262527283029313233343635373834[Pajamos 
(GBO)])</f>
        <v>548275.22</v>
      </c>
      <c r="E36" s="30" t="s">
        <v>92</v>
      </c>
      <c r="F36" s="31">
        <f t="shared" ref="F36" si="2">(D36-E36)/E36</f>
        <v>0.24060727563181505</v>
      </c>
      <c r="G36" s="32">
        <f>SUBTOTAL(109,Table132456789101112131415171618192021222324262527283029313233343635373834[Žiūrovų sk. 
(ADM)])</f>
        <v>77013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30B3F-267D-4053-8303-C39E898F6D2C}">
  <dimension ref="A1:XFC36"/>
  <sheetViews>
    <sheetView topLeftCell="B11" zoomScale="60" zoomScaleNormal="60" workbookViewId="0">
      <selection activeCell="O26" sqref="O26"/>
    </sheetView>
  </sheetViews>
  <sheetFormatPr defaultColWidth="18.28515625" defaultRowHeight="11.25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2">
        <v>1</v>
      </c>
      <c r="C3" s="20" t="s">
        <v>17</v>
      </c>
      <c r="D3" s="14">
        <v>208794</v>
      </c>
      <c r="E3" s="14">
        <v>247129</v>
      </c>
      <c r="F3" s="15">
        <f>(D3-E3)/E3</f>
        <v>-0.15512141432207471</v>
      </c>
      <c r="G3" s="22">
        <v>26779</v>
      </c>
      <c r="H3" s="13">
        <v>140</v>
      </c>
      <c r="I3" s="16">
        <f t="shared" ref="I3:I18" si="0">G3/H3</f>
        <v>191.27857142857144</v>
      </c>
      <c r="J3" s="13">
        <v>24</v>
      </c>
      <c r="K3" s="13">
        <v>3</v>
      </c>
      <c r="L3" s="14">
        <v>1171877</v>
      </c>
      <c r="M3" s="22">
        <v>157467</v>
      </c>
      <c r="N3" s="17">
        <v>45289</v>
      </c>
      <c r="O3" s="23" t="s">
        <v>19</v>
      </c>
      <c r="P3" s="24"/>
    </row>
    <row r="4" spans="1:16" s="19" customFormat="1" ht="24.95" customHeight="1">
      <c r="A4" s="12">
        <v>2</v>
      </c>
      <c r="B4" s="13" t="s">
        <v>16</v>
      </c>
      <c r="C4" s="20" t="s">
        <v>75</v>
      </c>
      <c r="D4" s="14">
        <v>44094.46</v>
      </c>
      <c r="E4" s="14" t="s">
        <v>18</v>
      </c>
      <c r="F4" s="15" t="s">
        <v>18</v>
      </c>
      <c r="G4" s="21">
        <v>5634</v>
      </c>
      <c r="H4" s="22">
        <v>89</v>
      </c>
      <c r="I4" s="16">
        <f t="shared" si="0"/>
        <v>63.303370786516851</v>
      </c>
      <c r="J4" s="13">
        <v>15</v>
      </c>
      <c r="K4" s="16">
        <v>1</v>
      </c>
      <c r="L4" s="14">
        <v>48998.11</v>
      </c>
      <c r="M4" s="22">
        <v>6197</v>
      </c>
      <c r="N4" s="17">
        <v>45303</v>
      </c>
      <c r="O4" s="23" t="s">
        <v>56</v>
      </c>
      <c r="P4" s="18"/>
    </row>
    <row r="5" spans="1:16" s="19" customFormat="1" ht="24.95" customHeight="1">
      <c r="A5" s="12">
        <v>3</v>
      </c>
      <c r="B5" s="12">
        <v>2</v>
      </c>
      <c r="C5" s="20" t="s">
        <v>22</v>
      </c>
      <c r="D5" s="14">
        <v>34140.71</v>
      </c>
      <c r="E5" s="14">
        <v>52694.6</v>
      </c>
      <c r="F5" s="15">
        <f>(D5-E5)/E5</f>
        <v>-0.35210230270274373</v>
      </c>
      <c r="G5" s="21">
        <v>5593</v>
      </c>
      <c r="H5" s="22">
        <v>91</v>
      </c>
      <c r="I5" s="16">
        <f t="shared" si="0"/>
        <v>61.46153846153846</v>
      </c>
      <c r="J5" s="13">
        <v>11</v>
      </c>
      <c r="K5" s="16">
        <v>5</v>
      </c>
      <c r="L5" s="14">
        <v>496060.23</v>
      </c>
      <c r="M5" s="22">
        <v>84994</v>
      </c>
      <c r="N5" s="17">
        <v>45275</v>
      </c>
      <c r="O5" s="23" t="s">
        <v>23</v>
      </c>
      <c r="P5" s="24"/>
    </row>
    <row r="6" spans="1:16" s="19" customFormat="1" ht="24.95" customHeight="1">
      <c r="A6" s="12">
        <v>4</v>
      </c>
      <c r="B6" s="12">
        <v>3</v>
      </c>
      <c r="C6" s="20" t="s">
        <v>20</v>
      </c>
      <c r="D6" s="14">
        <v>31033.31</v>
      </c>
      <c r="E6" s="14">
        <v>44768.959999999999</v>
      </c>
      <c r="F6" s="15">
        <f>(D6-E6)/E6</f>
        <v>-0.30681190717854512</v>
      </c>
      <c r="G6" s="21">
        <v>5703</v>
      </c>
      <c r="H6" s="22">
        <v>99</v>
      </c>
      <c r="I6" s="16">
        <f t="shared" si="0"/>
        <v>57.606060606060609</v>
      </c>
      <c r="J6" s="13">
        <v>19</v>
      </c>
      <c r="K6" s="16">
        <v>4</v>
      </c>
      <c r="L6" s="14">
        <v>358315.02</v>
      </c>
      <c r="M6" s="22">
        <v>64622</v>
      </c>
      <c r="N6" s="17">
        <v>45282</v>
      </c>
      <c r="O6" s="23" t="s">
        <v>21</v>
      </c>
      <c r="P6" s="24"/>
    </row>
    <row r="7" spans="1:16" s="25" customFormat="1" ht="24.95" customHeight="1">
      <c r="A7" s="12">
        <v>5</v>
      </c>
      <c r="B7" s="12">
        <v>4</v>
      </c>
      <c r="C7" s="20" t="s">
        <v>54</v>
      </c>
      <c r="D7" s="14">
        <v>22979.8</v>
      </c>
      <c r="E7" s="14">
        <v>37431.660000000003</v>
      </c>
      <c r="F7" s="15">
        <f>(D7-E7)/E7</f>
        <v>-0.38608653743916255</v>
      </c>
      <c r="G7" s="21">
        <v>3175</v>
      </c>
      <c r="H7" s="22">
        <v>56</v>
      </c>
      <c r="I7" s="16">
        <f t="shared" si="0"/>
        <v>56.696428571428569</v>
      </c>
      <c r="J7" s="13">
        <v>11</v>
      </c>
      <c r="K7" s="16">
        <v>2</v>
      </c>
      <c r="L7" s="14">
        <v>83677.210000000006</v>
      </c>
      <c r="M7" s="22">
        <v>11972</v>
      </c>
      <c r="N7" s="17">
        <v>45296</v>
      </c>
      <c r="O7" s="23" t="s">
        <v>27</v>
      </c>
      <c r="P7" s="24"/>
    </row>
    <row r="8" spans="1:16" s="25" customFormat="1" ht="24.75" customHeight="1">
      <c r="A8" s="12">
        <v>6</v>
      </c>
      <c r="B8" s="13" t="s">
        <v>16</v>
      </c>
      <c r="C8" s="20" t="s">
        <v>72</v>
      </c>
      <c r="D8" s="14">
        <v>18078.37</v>
      </c>
      <c r="E8" s="14" t="s">
        <v>18</v>
      </c>
      <c r="F8" s="15" t="s">
        <v>18</v>
      </c>
      <c r="G8" s="21">
        <v>2651</v>
      </c>
      <c r="H8" s="22">
        <v>47</v>
      </c>
      <c r="I8" s="16">
        <f t="shared" si="0"/>
        <v>56.404255319148938</v>
      </c>
      <c r="J8" s="13">
        <v>19</v>
      </c>
      <c r="K8" s="16">
        <v>1</v>
      </c>
      <c r="L8" s="14">
        <v>25435.22</v>
      </c>
      <c r="M8" s="22">
        <v>3696</v>
      </c>
      <c r="N8" s="17">
        <v>45303</v>
      </c>
      <c r="O8" s="23" t="s">
        <v>38</v>
      </c>
      <c r="P8" s="24"/>
    </row>
    <row r="9" spans="1:16" s="25" customFormat="1" ht="24.95" customHeight="1">
      <c r="A9" s="12">
        <v>7</v>
      </c>
      <c r="B9" s="12">
        <v>6</v>
      </c>
      <c r="C9" s="20" t="s">
        <v>24</v>
      </c>
      <c r="D9" s="14">
        <v>12460.96</v>
      </c>
      <c r="E9" s="14">
        <v>21169.96</v>
      </c>
      <c r="F9" s="15">
        <f>(D9-E9)/E9</f>
        <v>-0.41138481130809884</v>
      </c>
      <c r="G9" s="21">
        <v>1758</v>
      </c>
      <c r="H9" s="22">
        <v>44</v>
      </c>
      <c r="I9" s="16">
        <f t="shared" si="0"/>
        <v>39.954545454545453</v>
      </c>
      <c r="J9" s="13">
        <v>9</v>
      </c>
      <c r="K9" s="16">
        <v>4</v>
      </c>
      <c r="L9" s="14">
        <v>198138.42</v>
      </c>
      <c r="M9" s="22">
        <v>28281</v>
      </c>
      <c r="N9" s="17">
        <v>45282</v>
      </c>
      <c r="O9" s="23" t="s">
        <v>25</v>
      </c>
      <c r="P9" s="24"/>
    </row>
    <row r="10" spans="1:16" s="25" customFormat="1" ht="24.95" customHeight="1">
      <c r="A10" s="12">
        <v>8</v>
      </c>
      <c r="B10" s="12">
        <v>5</v>
      </c>
      <c r="C10" s="20" t="s">
        <v>26</v>
      </c>
      <c r="D10" s="14">
        <v>12051.53</v>
      </c>
      <c r="E10" s="14">
        <v>22263.67</v>
      </c>
      <c r="F10" s="15">
        <f>(D10-E10)/E10</f>
        <v>-0.45869077290491633</v>
      </c>
      <c r="G10" s="21">
        <v>1589</v>
      </c>
      <c r="H10" s="22">
        <v>37</v>
      </c>
      <c r="I10" s="16">
        <f t="shared" si="0"/>
        <v>42.945945945945944</v>
      </c>
      <c r="J10" s="13">
        <v>8</v>
      </c>
      <c r="K10" s="16">
        <v>7</v>
      </c>
      <c r="L10" s="14">
        <v>503971.44</v>
      </c>
      <c r="M10" s="22">
        <v>68940</v>
      </c>
      <c r="N10" s="17">
        <v>45261</v>
      </c>
      <c r="O10" s="23" t="s">
        <v>27</v>
      </c>
      <c r="P10" s="24"/>
    </row>
    <row r="11" spans="1:16" s="25" customFormat="1" ht="24.95" customHeight="1">
      <c r="A11" s="12">
        <v>9</v>
      </c>
      <c r="B11" s="13" t="s">
        <v>16</v>
      </c>
      <c r="C11" s="20" t="s">
        <v>76</v>
      </c>
      <c r="D11" s="14">
        <v>11082.39</v>
      </c>
      <c r="E11" s="14" t="s">
        <v>18</v>
      </c>
      <c r="F11" s="15" t="s">
        <v>18</v>
      </c>
      <c r="G11" s="21">
        <v>1538</v>
      </c>
      <c r="H11" s="22">
        <v>39</v>
      </c>
      <c r="I11" s="16">
        <f t="shared" si="0"/>
        <v>39.435897435897438</v>
      </c>
      <c r="J11" s="13">
        <v>14</v>
      </c>
      <c r="K11" s="16">
        <v>1</v>
      </c>
      <c r="L11" s="14">
        <v>11082.39</v>
      </c>
      <c r="M11" s="22">
        <v>1538</v>
      </c>
      <c r="N11" s="17">
        <v>45303</v>
      </c>
      <c r="O11" s="23" t="s">
        <v>56</v>
      </c>
      <c r="P11" s="18"/>
    </row>
    <row r="12" spans="1:16" s="25" customFormat="1" ht="24.95" customHeight="1">
      <c r="A12" s="12">
        <v>10</v>
      </c>
      <c r="B12" s="12">
        <v>7</v>
      </c>
      <c r="C12" s="20" t="s">
        <v>55</v>
      </c>
      <c r="D12" s="14">
        <v>8114.64</v>
      </c>
      <c r="E12" s="14">
        <v>14645.6</v>
      </c>
      <c r="F12" s="15">
        <f>(D12-E12)/E12</f>
        <v>-0.44593324957666464</v>
      </c>
      <c r="G12" s="21">
        <v>1483</v>
      </c>
      <c r="H12" s="22">
        <v>46</v>
      </c>
      <c r="I12" s="16">
        <f t="shared" si="0"/>
        <v>32.239130434782609</v>
      </c>
      <c r="J12" s="13">
        <v>17</v>
      </c>
      <c r="K12" s="16">
        <v>2</v>
      </c>
      <c r="L12" s="14">
        <v>24772.47</v>
      </c>
      <c r="M12" s="22">
        <v>4661</v>
      </c>
      <c r="N12" s="17">
        <v>45296</v>
      </c>
      <c r="O12" s="23" t="s">
        <v>56</v>
      </c>
      <c r="P12" s="24"/>
    </row>
    <row r="13" spans="1:16" s="25" customFormat="1" ht="24.95" customHeight="1">
      <c r="A13" s="12">
        <v>11</v>
      </c>
      <c r="B13" s="12">
        <v>10</v>
      </c>
      <c r="C13" s="20" t="s">
        <v>32</v>
      </c>
      <c r="D13" s="14">
        <v>5865.39</v>
      </c>
      <c r="E13" s="14">
        <v>7545.95</v>
      </c>
      <c r="F13" s="15">
        <f>(D13-E13)/E13</f>
        <v>-0.22271019553535334</v>
      </c>
      <c r="G13" s="21">
        <v>1069</v>
      </c>
      <c r="H13" s="22">
        <v>22</v>
      </c>
      <c r="I13" s="16">
        <f t="shared" si="0"/>
        <v>48.590909090909093</v>
      </c>
      <c r="J13" s="13">
        <v>6</v>
      </c>
      <c r="K13" s="16">
        <v>8</v>
      </c>
      <c r="L13" s="14">
        <v>244457.88</v>
      </c>
      <c r="M13" s="22">
        <v>46645</v>
      </c>
      <c r="N13" s="17">
        <v>45254</v>
      </c>
      <c r="O13" s="23" t="s">
        <v>33</v>
      </c>
      <c r="P13" s="24"/>
    </row>
    <row r="14" spans="1:16" s="25" customFormat="1" ht="24.95" customHeight="1">
      <c r="A14" s="12">
        <v>12</v>
      </c>
      <c r="B14" s="12">
        <v>8</v>
      </c>
      <c r="C14" s="20" t="s">
        <v>59</v>
      </c>
      <c r="D14" s="14">
        <v>4299.3</v>
      </c>
      <c r="E14" s="14">
        <v>14495.53</v>
      </c>
      <c r="F14" s="15">
        <f>(D14-E14)/E14</f>
        <v>-0.70340511868141409</v>
      </c>
      <c r="G14" s="21">
        <v>588</v>
      </c>
      <c r="H14" s="22">
        <v>18</v>
      </c>
      <c r="I14" s="16">
        <f t="shared" si="0"/>
        <v>32.666666666666664</v>
      </c>
      <c r="J14" s="13">
        <v>6</v>
      </c>
      <c r="K14" s="16">
        <v>2</v>
      </c>
      <c r="L14" s="14">
        <v>23574.32</v>
      </c>
      <c r="M14" s="22">
        <v>3389</v>
      </c>
      <c r="N14" s="17">
        <v>45296</v>
      </c>
      <c r="O14" s="23" t="s">
        <v>21</v>
      </c>
      <c r="P14" s="24"/>
    </row>
    <row r="15" spans="1:16" s="25" customFormat="1" ht="24.95" customHeight="1">
      <c r="A15" s="12">
        <v>13</v>
      </c>
      <c r="B15" s="13" t="s">
        <v>16</v>
      </c>
      <c r="C15" s="20" t="s">
        <v>74</v>
      </c>
      <c r="D15" s="14">
        <v>3762.73</v>
      </c>
      <c r="E15" s="14" t="s">
        <v>18</v>
      </c>
      <c r="F15" s="15" t="s">
        <v>18</v>
      </c>
      <c r="G15" s="21">
        <v>578</v>
      </c>
      <c r="H15" s="22">
        <v>37</v>
      </c>
      <c r="I15" s="16">
        <f t="shared" si="0"/>
        <v>15.621621621621621</v>
      </c>
      <c r="J15" s="13">
        <v>18</v>
      </c>
      <c r="K15" s="16">
        <v>1</v>
      </c>
      <c r="L15" s="14">
        <v>3762.73</v>
      </c>
      <c r="M15" s="22">
        <v>578</v>
      </c>
      <c r="N15" s="17">
        <v>45303</v>
      </c>
      <c r="O15" s="23" t="s">
        <v>33</v>
      </c>
      <c r="P15" s="18"/>
    </row>
    <row r="16" spans="1:16" s="25" customFormat="1" ht="24.95" customHeight="1">
      <c r="A16" s="12">
        <v>14</v>
      </c>
      <c r="B16" s="13" t="s">
        <v>16</v>
      </c>
      <c r="C16" s="20" t="s">
        <v>68</v>
      </c>
      <c r="D16" s="14">
        <v>3204.07</v>
      </c>
      <c r="E16" s="15" t="s">
        <v>18</v>
      </c>
      <c r="F16" s="15" t="s">
        <v>18</v>
      </c>
      <c r="G16" s="21">
        <v>602</v>
      </c>
      <c r="H16" s="22">
        <v>38</v>
      </c>
      <c r="I16" s="16">
        <f t="shared" si="0"/>
        <v>15.842105263157896</v>
      </c>
      <c r="J16" s="13">
        <v>14</v>
      </c>
      <c r="K16" s="16">
        <v>1</v>
      </c>
      <c r="L16" s="14">
        <v>3204.07</v>
      </c>
      <c r="M16" s="22">
        <v>602</v>
      </c>
      <c r="N16" s="17">
        <v>45303</v>
      </c>
      <c r="O16" s="23" t="s">
        <v>69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70</v>
      </c>
      <c r="D17" s="14">
        <v>3199.65</v>
      </c>
      <c r="E17" s="15" t="s">
        <v>18</v>
      </c>
      <c r="F17" s="15" t="s">
        <v>18</v>
      </c>
      <c r="G17" s="21">
        <v>474</v>
      </c>
      <c r="H17" s="22">
        <v>17</v>
      </c>
      <c r="I17" s="16">
        <f t="shared" si="0"/>
        <v>27.882352941176471</v>
      </c>
      <c r="J17" s="13">
        <v>8</v>
      </c>
      <c r="K17" s="16">
        <v>1</v>
      </c>
      <c r="L17" s="14">
        <v>3199.65</v>
      </c>
      <c r="M17" s="22">
        <v>474</v>
      </c>
      <c r="N17" s="17">
        <v>45303</v>
      </c>
      <c r="O17" s="23" t="s">
        <v>29</v>
      </c>
      <c r="P17" s="18"/>
    </row>
    <row r="18" spans="1:16" s="25" customFormat="1" ht="24.95" customHeight="1">
      <c r="A18" s="12">
        <v>16</v>
      </c>
      <c r="B18" s="12">
        <v>13</v>
      </c>
      <c r="C18" s="20" t="s">
        <v>34</v>
      </c>
      <c r="D18" s="14">
        <v>3053</v>
      </c>
      <c r="E18" s="14">
        <v>5247.51</v>
      </c>
      <c r="F18" s="15">
        <f>(D18-E18)/E18</f>
        <v>-0.41820025116674386</v>
      </c>
      <c r="G18" s="21">
        <v>449</v>
      </c>
      <c r="H18" s="22">
        <v>5</v>
      </c>
      <c r="I18" s="16">
        <f t="shared" si="0"/>
        <v>89.8</v>
      </c>
      <c r="J18" s="13">
        <v>3</v>
      </c>
      <c r="K18" s="16">
        <v>4</v>
      </c>
      <c r="L18" s="14">
        <v>32709</v>
      </c>
      <c r="M18" s="22">
        <v>5246</v>
      </c>
      <c r="N18" s="17">
        <v>45282</v>
      </c>
      <c r="O18" s="23" t="s">
        <v>35</v>
      </c>
      <c r="P18" s="24"/>
    </row>
    <row r="19" spans="1:16" s="25" customFormat="1" ht="24.95" customHeight="1">
      <c r="A19" s="12">
        <v>17</v>
      </c>
      <c r="B19" s="13" t="s">
        <v>16</v>
      </c>
      <c r="C19" s="20" t="s">
        <v>78</v>
      </c>
      <c r="D19" s="14">
        <v>2591.6999999999998</v>
      </c>
      <c r="E19" s="15" t="s">
        <v>18</v>
      </c>
      <c r="F19" s="15" t="s">
        <v>18</v>
      </c>
      <c r="G19" s="21">
        <v>359</v>
      </c>
      <c r="H19" s="15" t="s">
        <v>18</v>
      </c>
      <c r="I19" s="15" t="s">
        <v>18</v>
      </c>
      <c r="J19" s="15" t="s">
        <v>18</v>
      </c>
      <c r="K19" s="16">
        <v>1</v>
      </c>
      <c r="L19" s="21">
        <v>2591.6999999999998</v>
      </c>
      <c r="M19" s="21">
        <v>359</v>
      </c>
      <c r="N19" s="17">
        <v>45303</v>
      </c>
      <c r="O19" s="23" t="s">
        <v>79</v>
      </c>
      <c r="P19" s="18"/>
    </row>
    <row r="20" spans="1:16" s="25" customFormat="1" ht="24.95" customHeight="1">
      <c r="A20" s="12">
        <v>18</v>
      </c>
      <c r="B20" s="12">
        <v>11</v>
      </c>
      <c r="C20" s="20" t="s">
        <v>28</v>
      </c>
      <c r="D20" s="14">
        <v>2511.7399999999998</v>
      </c>
      <c r="E20" s="14">
        <v>7542.21</v>
      </c>
      <c r="F20" s="15">
        <f>(D20-E20)/E20</f>
        <v>-0.66697559468643808</v>
      </c>
      <c r="G20" s="22">
        <v>439</v>
      </c>
      <c r="H20" s="13">
        <v>28</v>
      </c>
      <c r="I20" s="16">
        <f t="shared" ref="I20:I35" si="1">G20/H20</f>
        <v>15.678571428571429</v>
      </c>
      <c r="J20" s="13">
        <v>10</v>
      </c>
      <c r="K20" s="13">
        <v>3</v>
      </c>
      <c r="L20" s="14">
        <v>37699.14</v>
      </c>
      <c r="M20" s="22">
        <v>7433</v>
      </c>
      <c r="N20" s="17">
        <v>45289</v>
      </c>
      <c r="O20" s="23" t="s">
        <v>29</v>
      </c>
      <c r="P20" s="24"/>
    </row>
    <row r="21" spans="1:16" s="25" customFormat="1" ht="24.95" customHeight="1">
      <c r="A21" s="12">
        <v>19</v>
      </c>
      <c r="B21" s="13" t="s">
        <v>16</v>
      </c>
      <c r="C21" s="20" t="s">
        <v>71</v>
      </c>
      <c r="D21" s="14">
        <v>2301</v>
      </c>
      <c r="E21" s="15" t="s">
        <v>18</v>
      </c>
      <c r="F21" s="15" t="s">
        <v>18</v>
      </c>
      <c r="G21" s="21">
        <v>412</v>
      </c>
      <c r="H21" s="22">
        <v>18</v>
      </c>
      <c r="I21" s="16">
        <f t="shared" si="1"/>
        <v>22.888888888888889</v>
      </c>
      <c r="J21" s="13">
        <v>8</v>
      </c>
      <c r="K21" s="16">
        <v>1</v>
      </c>
      <c r="L21" s="14">
        <v>2301</v>
      </c>
      <c r="M21" s="22">
        <v>412</v>
      </c>
      <c r="N21" s="17">
        <v>45303</v>
      </c>
      <c r="O21" s="23" t="s">
        <v>35</v>
      </c>
      <c r="P21" s="24"/>
    </row>
    <row r="22" spans="1:16" s="25" customFormat="1" ht="24.95" customHeight="1">
      <c r="A22" s="12">
        <v>20</v>
      </c>
      <c r="B22" s="12">
        <v>12</v>
      </c>
      <c r="C22" s="20" t="s">
        <v>30</v>
      </c>
      <c r="D22" s="14">
        <v>2024.4</v>
      </c>
      <c r="E22" s="14">
        <v>6515.03</v>
      </c>
      <c r="F22" s="15">
        <f t="shared" ref="F22:F32" si="2">(D22-E22)/E22</f>
        <v>-0.68927234410278992</v>
      </c>
      <c r="G22" s="21">
        <v>292</v>
      </c>
      <c r="H22" s="22">
        <v>8</v>
      </c>
      <c r="I22" s="16">
        <f t="shared" si="1"/>
        <v>36.5</v>
      </c>
      <c r="J22" s="13">
        <v>3</v>
      </c>
      <c r="K22" s="16">
        <v>9</v>
      </c>
      <c r="L22" s="14">
        <v>345584.54</v>
      </c>
      <c r="M22" s="22">
        <v>48652</v>
      </c>
      <c r="N22" s="17">
        <v>45247</v>
      </c>
      <c r="O22" s="23" t="s">
        <v>31</v>
      </c>
      <c r="P22" s="24"/>
    </row>
    <row r="23" spans="1:16" s="25" customFormat="1" ht="24.95" customHeight="1">
      <c r="A23" s="12">
        <v>21</v>
      </c>
      <c r="B23" s="12">
        <v>9</v>
      </c>
      <c r="C23" s="20" t="s">
        <v>60</v>
      </c>
      <c r="D23" s="14">
        <v>1421.43</v>
      </c>
      <c r="E23" s="14">
        <v>9315.61</v>
      </c>
      <c r="F23" s="15">
        <f t="shared" si="2"/>
        <v>-0.84741417899632976</v>
      </c>
      <c r="G23" s="21">
        <v>218</v>
      </c>
      <c r="H23" s="22">
        <v>20</v>
      </c>
      <c r="I23" s="16">
        <f t="shared" si="1"/>
        <v>10.9</v>
      </c>
      <c r="J23" s="13">
        <v>8</v>
      </c>
      <c r="K23" s="16">
        <v>2</v>
      </c>
      <c r="L23" s="14">
        <v>13258.96</v>
      </c>
      <c r="M23" s="22">
        <v>2103</v>
      </c>
      <c r="N23" s="17">
        <v>45296</v>
      </c>
      <c r="O23" s="23" t="s">
        <v>61</v>
      </c>
      <c r="P23" s="24"/>
    </row>
    <row r="24" spans="1:16" s="25" customFormat="1" ht="24.95" customHeight="1">
      <c r="A24" s="12">
        <v>22</v>
      </c>
      <c r="B24" s="12">
        <v>17</v>
      </c>
      <c r="C24" s="20" t="s">
        <v>39</v>
      </c>
      <c r="D24" s="14">
        <v>978.8</v>
      </c>
      <c r="E24" s="14">
        <v>1651.3</v>
      </c>
      <c r="F24" s="15">
        <f t="shared" si="2"/>
        <v>-0.40725489008659843</v>
      </c>
      <c r="G24" s="21">
        <v>136</v>
      </c>
      <c r="H24" s="22">
        <v>3</v>
      </c>
      <c r="I24" s="16">
        <f t="shared" si="1"/>
        <v>45.333333333333336</v>
      </c>
      <c r="J24" s="13">
        <v>2</v>
      </c>
      <c r="K24" s="16">
        <v>8</v>
      </c>
      <c r="L24" s="14">
        <v>55996.62</v>
      </c>
      <c r="M24" s="22">
        <v>8755</v>
      </c>
      <c r="N24" s="17">
        <v>45254</v>
      </c>
      <c r="O24" s="23" t="s">
        <v>31</v>
      </c>
      <c r="P24" s="24"/>
    </row>
    <row r="25" spans="1:16" s="25" customFormat="1" ht="24.95" customHeight="1">
      <c r="A25" s="12">
        <v>23</v>
      </c>
      <c r="B25" s="12">
        <v>16</v>
      </c>
      <c r="C25" s="20" t="s">
        <v>42</v>
      </c>
      <c r="D25" s="14">
        <v>778.5</v>
      </c>
      <c r="E25" s="14">
        <v>1784.4</v>
      </c>
      <c r="F25" s="15">
        <f t="shared" si="2"/>
        <v>-0.56371889710827172</v>
      </c>
      <c r="G25" s="21">
        <v>100</v>
      </c>
      <c r="H25" s="16">
        <v>2</v>
      </c>
      <c r="I25" s="16">
        <f t="shared" si="1"/>
        <v>50</v>
      </c>
      <c r="J25" s="13">
        <v>1</v>
      </c>
      <c r="K25" s="16">
        <v>8</v>
      </c>
      <c r="L25" s="14">
        <v>50051.1</v>
      </c>
      <c r="M25" s="22">
        <v>7965</v>
      </c>
      <c r="N25" s="17">
        <v>45254</v>
      </c>
      <c r="O25" s="23" t="s">
        <v>38</v>
      </c>
      <c r="P25" s="24"/>
    </row>
    <row r="26" spans="1:16" s="25" customFormat="1" ht="24.95" customHeight="1">
      <c r="A26" s="12">
        <v>24</v>
      </c>
      <c r="B26" s="12">
        <v>18</v>
      </c>
      <c r="C26" s="20" t="s">
        <v>40</v>
      </c>
      <c r="D26" s="14">
        <v>587.70000000000005</v>
      </c>
      <c r="E26" s="14">
        <v>1212.33</v>
      </c>
      <c r="F26" s="15">
        <f t="shared" si="2"/>
        <v>-0.51523100145999845</v>
      </c>
      <c r="G26" s="21">
        <v>69</v>
      </c>
      <c r="H26" s="22">
        <v>3</v>
      </c>
      <c r="I26" s="16">
        <f t="shared" si="1"/>
        <v>23</v>
      </c>
      <c r="J26" s="13">
        <v>1</v>
      </c>
      <c r="K26" s="16">
        <v>7</v>
      </c>
      <c r="L26" s="14">
        <v>30302.42</v>
      </c>
      <c r="M26" s="22">
        <v>4018</v>
      </c>
      <c r="N26" s="17">
        <v>45261</v>
      </c>
      <c r="O26" s="23" t="s">
        <v>41</v>
      </c>
      <c r="P26" s="24"/>
    </row>
    <row r="27" spans="1:16" s="25" customFormat="1" ht="24.95" customHeight="1">
      <c r="A27" s="12">
        <v>25</v>
      </c>
      <c r="B27" s="12">
        <v>19</v>
      </c>
      <c r="C27" s="20" t="s">
        <v>36</v>
      </c>
      <c r="D27" s="14">
        <v>458.7</v>
      </c>
      <c r="E27" s="14">
        <v>927.25</v>
      </c>
      <c r="F27" s="15">
        <f t="shared" si="2"/>
        <v>-0.50531140469129143</v>
      </c>
      <c r="G27" s="22">
        <v>61</v>
      </c>
      <c r="H27" s="22">
        <v>2</v>
      </c>
      <c r="I27" s="16">
        <f t="shared" si="1"/>
        <v>30.5</v>
      </c>
      <c r="J27" s="13">
        <v>1</v>
      </c>
      <c r="K27" s="13">
        <v>6</v>
      </c>
      <c r="L27" s="14">
        <v>38758.1</v>
      </c>
      <c r="M27" s="22">
        <v>5515</v>
      </c>
      <c r="N27" s="17">
        <v>45268</v>
      </c>
      <c r="O27" s="23" t="s">
        <v>27</v>
      </c>
      <c r="P27" s="24"/>
    </row>
    <row r="28" spans="1:16" s="25" customFormat="1" ht="24.95" customHeight="1">
      <c r="A28" s="12">
        <v>26</v>
      </c>
      <c r="B28" s="12">
        <v>15</v>
      </c>
      <c r="C28" s="20" t="s">
        <v>91</v>
      </c>
      <c r="D28" s="14">
        <v>403.6</v>
      </c>
      <c r="E28" s="14">
        <v>2939.42</v>
      </c>
      <c r="F28" s="15">
        <f t="shared" si="2"/>
        <v>-0.86269400085731207</v>
      </c>
      <c r="G28" s="21">
        <v>59</v>
      </c>
      <c r="H28" s="22">
        <v>5</v>
      </c>
      <c r="I28" s="16">
        <f t="shared" si="1"/>
        <v>11.8</v>
      </c>
      <c r="J28" s="13">
        <v>2</v>
      </c>
      <c r="K28" s="16">
        <v>2</v>
      </c>
      <c r="L28" s="14">
        <v>4018.52</v>
      </c>
      <c r="M28" s="22">
        <v>676</v>
      </c>
      <c r="N28" s="17">
        <v>45296</v>
      </c>
      <c r="O28" s="23" t="s">
        <v>50</v>
      </c>
      <c r="P28" s="24"/>
    </row>
    <row r="29" spans="1:16" s="25" customFormat="1" ht="24.95" customHeight="1">
      <c r="A29" s="12">
        <v>27</v>
      </c>
      <c r="B29" s="12">
        <v>23</v>
      </c>
      <c r="C29" s="20" t="s">
        <v>43</v>
      </c>
      <c r="D29" s="14">
        <v>376</v>
      </c>
      <c r="E29" s="14">
        <v>238</v>
      </c>
      <c r="F29" s="15">
        <f t="shared" si="2"/>
        <v>0.57983193277310929</v>
      </c>
      <c r="G29" s="22">
        <v>50</v>
      </c>
      <c r="H29" s="22">
        <v>3</v>
      </c>
      <c r="I29" s="16">
        <f t="shared" si="1"/>
        <v>16.666666666666668</v>
      </c>
      <c r="J29" s="13">
        <v>1</v>
      </c>
      <c r="K29" s="13">
        <v>8</v>
      </c>
      <c r="L29" s="14">
        <v>17123</v>
      </c>
      <c r="M29" s="22">
        <v>2867</v>
      </c>
      <c r="N29" s="17">
        <v>45254</v>
      </c>
      <c r="O29" s="23" t="s">
        <v>35</v>
      </c>
      <c r="P29" s="24"/>
    </row>
    <row r="30" spans="1:16" s="25" customFormat="1" ht="24.95" customHeight="1">
      <c r="A30" s="12">
        <v>28</v>
      </c>
      <c r="B30" s="12">
        <v>22</v>
      </c>
      <c r="C30" s="20" t="s">
        <v>73</v>
      </c>
      <c r="D30" s="14">
        <v>321.8</v>
      </c>
      <c r="E30" s="14">
        <v>380.2</v>
      </c>
      <c r="F30" s="15">
        <f t="shared" si="2"/>
        <v>-0.15360336664913199</v>
      </c>
      <c r="G30" s="21">
        <v>41</v>
      </c>
      <c r="H30" s="22">
        <v>3</v>
      </c>
      <c r="I30" s="16">
        <f t="shared" si="1"/>
        <v>13.666666666666666</v>
      </c>
      <c r="J30" s="13">
        <v>1</v>
      </c>
      <c r="K30" s="16">
        <v>13</v>
      </c>
      <c r="L30" s="14">
        <v>21070.400000000001</v>
      </c>
      <c r="M30" s="22">
        <v>3417</v>
      </c>
      <c r="N30" s="17">
        <v>45219</v>
      </c>
      <c r="O30" s="23" t="s">
        <v>48</v>
      </c>
      <c r="P30" s="24"/>
    </row>
    <row r="31" spans="1:16" s="25" customFormat="1" ht="24.95" customHeight="1">
      <c r="A31" s="12">
        <v>29</v>
      </c>
      <c r="B31" s="12">
        <v>27</v>
      </c>
      <c r="C31" s="20" t="s">
        <v>45</v>
      </c>
      <c r="D31" s="14">
        <v>317.5</v>
      </c>
      <c r="E31" s="14">
        <v>14</v>
      </c>
      <c r="F31" s="15">
        <f t="shared" si="2"/>
        <v>21.678571428571427</v>
      </c>
      <c r="G31" s="21">
        <v>69</v>
      </c>
      <c r="H31" s="22">
        <v>4</v>
      </c>
      <c r="I31" s="16">
        <f t="shared" si="1"/>
        <v>17.25</v>
      </c>
      <c r="J31" s="13">
        <v>2</v>
      </c>
      <c r="K31" s="16">
        <v>3</v>
      </c>
      <c r="L31" s="14">
        <v>2532.2800000000002</v>
      </c>
      <c r="M31" s="22">
        <v>605</v>
      </c>
      <c r="N31" s="17">
        <v>45289</v>
      </c>
      <c r="O31" s="23" t="s">
        <v>46</v>
      </c>
      <c r="P31" s="24"/>
    </row>
    <row r="32" spans="1:16" s="25" customFormat="1" ht="24.95" customHeight="1">
      <c r="A32" s="12">
        <v>30</v>
      </c>
      <c r="B32" s="12">
        <v>21</v>
      </c>
      <c r="C32" s="20" t="s">
        <v>44</v>
      </c>
      <c r="D32" s="44">
        <v>282.60000000000002</v>
      </c>
      <c r="E32" s="14">
        <v>389.2</v>
      </c>
      <c r="F32" s="15">
        <f t="shared" si="2"/>
        <v>-0.27389516957862275</v>
      </c>
      <c r="G32" s="21">
        <v>39</v>
      </c>
      <c r="H32" s="16">
        <v>2</v>
      </c>
      <c r="I32" s="16">
        <f t="shared" si="1"/>
        <v>19.5</v>
      </c>
      <c r="J32" s="22">
        <v>2</v>
      </c>
      <c r="K32" s="15" t="s">
        <v>18</v>
      </c>
      <c r="L32" s="14">
        <v>206468.3</v>
      </c>
      <c r="M32" s="22">
        <v>31886</v>
      </c>
      <c r="N32" s="17">
        <v>45191</v>
      </c>
      <c r="O32" s="23" t="s">
        <v>38</v>
      </c>
      <c r="P32" s="24"/>
    </row>
    <row r="33" spans="1:16" s="25" customFormat="1" ht="24.95" customHeight="1">
      <c r="A33" s="12">
        <v>31</v>
      </c>
      <c r="B33" s="15" t="s">
        <v>18</v>
      </c>
      <c r="C33" s="20" t="s">
        <v>77</v>
      </c>
      <c r="D33" s="14">
        <v>201.1</v>
      </c>
      <c r="E33" s="15" t="s">
        <v>18</v>
      </c>
      <c r="F33" s="15" t="s">
        <v>18</v>
      </c>
      <c r="G33" s="21">
        <v>33</v>
      </c>
      <c r="H33" s="22">
        <v>3</v>
      </c>
      <c r="I33" s="16">
        <f t="shared" si="1"/>
        <v>11</v>
      </c>
      <c r="J33" s="13">
        <v>3</v>
      </c>
      <c r="K33" s="15" t="s">
        <v>18</v>
      </c>
      <c r="L33" s="14">
        <v>3830.31</v>
      </c>
      <c r="M33" s="22">
        <v>1038</v>
      </c>
      <c r="N33" s="17">
        <v>45275</v>
      </c>
      <c r="O33" s="23" t="s">
        <v>51</v>
      </c>
      <c r="P33" s="18"/>
    </row>
    <row r="34" spans="1:16" s="25" customFormat="1" ht="24.95" customHeight="1">
      <c r="A34" s="12">
        <v>32</v>
      </c>
      <c r="B34" s="12">
        <v>25</v>
      </c>
      <c r="C34" s="20" t="s">
        <v>63</v>
      </c>
      <c r="D34" s="14">
        <v>130</v>
      </c>
      <c r="E34" s="14">
        <v>145</v>
      </c>
      <c r="F34" s="15">
        <f>(D34-E34)/E34</f>
        <v>-0.10344827586206896</v>
      </c>
      <c r="G34" s="21">
        <v>25</v>
      </c>
      <c r="H34" s="22">
        <v>1</v>
      </c>
      <c r="I34" s="16">
        <f t="shared" si="1"/>
        <v>25</v>
      </c>
      <c r="J34" s="13">
        <v>1</v>
      </c>
      <c r="K34" s="15" t="s">
        <v>18</v>
      </c>
      <c r="L34" s="14">
        <v>2117.58</v>
      </c>
      <c r="M34" s="22">
        <v>415</v>
      </c>
      <c r="N34" s="17">
        <v>45268</v>
      </c>
      <c r="O34" s="23" t="s">
        <v>51</v>
      </c>
      <c r="P34" s="24"/>
    </row>
    <row r="35" spans="1:16" s="25" customFormat="1" ht="24.95" customHeight="1">
      <c r="A35" s="12">
        <v>33</v>
      </c>
      <c r="B35" s="12">
        <v>26</v>
      </c>
      <c r="C35" s="20" t="s">
        <v>58</v>
      </c>
      <c r="D35" s="14">
        <v>40</v>
      </c>
      <c r="E35" s="14">
        <v>91.9</v>
      </c>
      <c r="F35" s="15">
        <f>(D35-E35)/E35</f>
        <v>-0.56474428726877046</v>
      </c>
      <c r="G35" s="21">
        <v>5</v>
      </c>
      <c r="H35" s="22">
        <v>1</v>
      </c>
      <c r="I35" s="16">
        <f t="shared" si="1"/>
        <v>5</v>
      </c>
      <c r="J35" s="13">
        <v>1</v>
      </c>
      <c r="K35" s="15" t="s">
        <v>18</v>
      </c>
      <c r="L35" s="14">
        <v>5689</v>
      </c>
      <c r="M35" s="22">
        <v>1284</v>
      </c>
      <c r="N35" s="17">
        <v>45268</v>
      </c>
      <c r="O35" s="23" t="s">
        <v>35</v>
      </c>
      <c r="P35" s="24"/>
    </row>
    <row r="36" spans="1:16" s="27" customFormat="1" ht="24.75" customHeight="1">
      <c r="B36" s="28"/>
      <c r="C36" s="29" t="s">
        <v>80</v>
      </c>
      <c r="D36" s="30">
        <f>SUBTOTAL(109,Table13245678910111213141517161819202122232426252728302931323334363537383[Pajamos 
(GBO)])</f>
        <v>441940.88</v>
      </c>
      <c r="E36" s="30" t="s">
        <v>67</v>
      </c>
      <c r="F36" s="31">
        <f t="shared" ref="F36" si="3">(D36-E36)/E36</f>
        <v>-0.12685098765968711</v>
      </c>
      <c r="G36" s="32">
        <f>SUBTOTAL(109,Table13245678910111213141517161819202122232426252728302931323334363537383[Žiūrovų sk. 
(ADM)])</f>
        <v>62070</v>
      </c>
      <c r="H36" s="33"/>
      <c r="I36" s="33"/>
      <c r="J36" s="28"/>
      <c r="K36" s="28"/>
      <c r="L36" s="30"/>
      <c r="M36" s="32"/>
      <c r="N36" s="34"/>
      <c r="O36" s="35" t="s">
        <v>52</v>
      </c>
      <c r="P36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0"/>
  <sheetViews>
    <sheetView topLeftCell="A8" zoomScale="60" zoomScaleNormal="60" workbookViewId="0">
      <selection activeCell="C16" sqref="C16:O16"/>
    </sheetView>
  </sheetViews>
  <sheetFormatPr defaultColWidth="18.28515625" defaultRowHeight="11.25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9" t="s">
        <v>64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L1" s="100"/>
      <c r="M1" s="100"/>
      <c r="N1" s="100"/>
      <c r="O1" s="100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13">
        <v>1</v>
      </c>
      <c r="C3" s="20" t="s">
        <v>17</v>
      </c>
      <c r="D3" s="14">
        <v>247129</v>
      </c>
      <c r="E3" s="14">
        <v>257844</v>
      </c>
      <c r="F3" s="15">
        <f>(D3-E3)/E3</f>
        <v>-4.1556134717115778E-2</v>
      </c>
      <c r="G3" s="22">
        <v>31426</v>
      </c>
      <c r="H3" s="13">
        <v>184</v>
      </c>
      <c r="I3" s="16">
        <f t="shared" ref="I3:I29" si="0">G3/H3</f>
        <v>170.79347826086956</v>
      </c>
      <c r="J3" s="13">
        <v>24</v>
      </c>
      <c r="K3" s="13">
        <v>2</v>
      </c>
      <c r="L3" s="14">
        <v>849815</v>
      </c>
      <c r="M3" s="22">
        <v>112883</v>
      </c>
      <c r="N3" s="17">
        <v>45289</v>
      </c>
      <c r="O3" s="23" t="s">
        <v>19</v>
      </c>
      <c r="P3" s="24"/>
    </row>
    <row r="4" spans="1:16" s="19" customFormat="1" ht="24.95" customHeight="1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 t="shared" si="0"/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</row>
    <row r="5" spans="1:16" s="19" customFormat="1" ht="24.95" customHeight="1">
      <c r="A5" s="12">
        <v>3</v>
      </c>
      <c r="B5" s="13">
        <v>2</v>
      </c>
      <c r="C5" s="20" t="s">
        <v>20</v>
      </c>
      <c r="D5" s="14">
        <v>44768.959999999999</v>
      </c>
      <c r="E5" s="14">
        <v>67980.88</v>
      </c>
      <c r="F5" s="15">
        <f>(D5-E5)/E5</f>
        <v>-0.34144777178524321</v>
      </c>
      <c r="G5" s="21">
        <v>8330</v>
      </c>
      <c r="H5" s="22">
        <v>114</v>
      </c>
      <c r="I5" s="16">
        <f t="shared" si="0"/>
        <v>73.070175438596493</v>
      </c>
      <c r="J5" s="13">
        <v>20</v>
      </c>
      <c r="K5" s="16">
        <v>3</v>
      </c>
      <c r="L5" s="14">
        <v>322304.7</v>
      </c>
      <c r="M5" s="22">
        <v>57913</v>
      </c>
      <c r="N5" s="17">
        <v>45282</v>
      </c>
      <c r="O5" s="23" t="s">
        <v>21</v>
      </c>
      <c r="P5" s="24"/>
    </row>
    <row r="6" spans="1:16" s="19" customFormat="1" ht="24.95" customHeight="1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 t="shared" si="0"/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</row>
    <row r="7" spans="1:16" s="25" customFormat="1" ht="24.95" customHeight="1">
      <c r="A7" s="12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 t="shared" si="0"/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6" s="25" customFormat="1" ht="24.75" customHeight="1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 t="shared" si="0"/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6" s="25" customFormat="1" ht="24.95" customHeight="1">
      <c r="A9" s="12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 t="shared" si="0"/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6" s="25" customFormat="1" ht="24.95" customHeight="1">
      <c r="A10" s="12">
        <v>8</v>
      </c>
      <c r="B10" s="13" t="s">
        <v>16</v>
      </c>
      <c r="C10" s="20" t="s">
        <v>59</v>
      </c>
      <c r="D10" s="14">
        <v>14495.53</v>
      </c>
      <c r="E10" s="14" t="s">
        <v>18</v>
      </c>
      <c r="F10" s="15" t="s">
        <v>18</v>
      </c>
      <c r="G10" s="21">
        <v>1983</v>
      </c>
      <c r="H10" s="22">
        <v>62</v>
      </c>
      <c r="I10" s="16">
        <f t="shared" si="0"/>
        <v>31.983870967741936</v>
      </c>
      <c r="J10" s="13">
        <v>12</v>
      </c>
      <c r="K10" s="16">
        <v>1</v>
      </c>
      <c r="L10" s="14">
        <v>14495.53</v>
      </c>
      <c r="M10" s="22">
        <v>1983</v>
      </c>
      <c r="N10" s="17">
        <v>45296</v>
      </c>
      <c r="O10" s="23" t="s">
        <v>21</v>
      </c>
      <c r="P10" s="18"/>
    </row>
    <row r="11" spans="1:16" s="25" customFormat="1" ht="24.95" customHeight="1">
      <c r="A11" s="12">
        <v>9</v>
      </c>
      <c r="B11" s="13" t="s">
        <v>16</v>
      </c>
      <c r="C11" s="20" t="s">
        <v>60</v>
      </c>
      <c r="D11" s="14">
        <v>9315.61</v>
      </c>
      <c r="E11" s="14" t="s">
        <v>18</v>
      </c>
      <c r="F11" s="15" t="s">
        <v>18</v>
      </c>
      <c r="G11" s="21">
        <v>1393</v>
      </c>
      <c r="H11" s="22">
        <v>70</v>
      </c>
      <c r="I11" s="16">
        <f t="shared" si="0"/>
        <v>19.899999999999999</v>
      </c>
      <c r="J11" s="13">
        <v>16</v>
      </c>
      <c r="K11" s="16">
        <v>1</v>
      </c>
      <c r="L11" s="14">
        <v>9613.56</v>
      </c>
      <c r="M11" s="22">
        <v>1444</v>
      </c>
      <c r="N11" s="17">
        <v>45296</v>
      </c>
      <c r="O11" s="23" t="s">
        <v>61</v>
      </c>
      <c r="P11" s="24"/>
    </row>
    <row r="12" spans="1:16" s="25" customFormat="1" ht="24.95" customHeight="1">
      <c r="A12" s="12">
        <v>10</v>
      </c>
      <c r="B12" s="13">
        <v>8</v>
      </c>
      <c r="C12" s="20" t="s">
        <v>32</v>
      </c>
      <c r="D12" s="14">
        <v>7545.95</v>
      </c>
      <c r="E12" s="14">
        <v>11823.56</v>
      </c>
      <c r="F12" s="15">
        <f>(D12-E12)/E12</f>
        <v>-0.36178697448145902</v>
      </c>
      <c r="G12" s="21">
        <v>1399</v>
      </c>
      <c r="H12" s="22">
        <v>24</v>
      </c>
      <c r="I12" s="16">
        <f t="shared" si="0"/>
        <v>58.291666666666664</v>
      </c>
      <c r="J12" s="13">
        <v>7</v>
      </c>
      <c r="K12" s="16">
        <v>7</v>
      </c>
      <c r="L12" s="14">
        <v>238162.93</v>
      </c>
      <c r="M12" s="22">
        <v>45479</v>
      </c>
      <c r="N12" s="17">
        <v>45254</v>
      </c>
      <c r="O12" s="23" t="s">
        <v>33</v>
      </c>
      <c r="P12" s="24"/>
    </row>
    <row r="13" spans="1:16" s="25" customFormat="1" ht="24.95" customHeight="1">
      <c r="A13" s="12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 t="shared" si="0"/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6" s="25" customFormat="1" ht="24.95" customHeight="1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 t="shared" si="0"/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6" s="25" customFormat="1" ht="24.95" customHeight="1">
      <c r="A15" s="12">
        <v>13</v>
      </c>
      <c r="B15" s="13">
        <v>9</v>
      </c>
      <c r="C15" s="20" t="s">
        <v>34</v>
      </c>
      <c r="D15" s="14">
        <v>5247.51</v>
      </c>
      <c r="E15" s="14">
        <v>4833</v>
      </c>
      <c r="F15" s="15">
        <f>(D15-E15)/E15</f>
        <v>8.5766604593420281E-2</v>
      </c>
      <c r="G15" s="21">
        <v>842</v>
      </c>
      <c r="H15" s="22">
        <v>14</v>
      </c>
      <c r="I15" s="16">
        <f t="shared" si="0"/>
        <v>60.142857142857146</v>
      </c>
      <c r="J15" s="13">
        <v>7</v>
      </c>
      <c r="K15" s="16">
        <v>3</v>
      </c>
      <c r="L15" s="14">
        <v>27531</v>
      </c>
      <c r="M15" s="22">
        <v>4421</v>
      </c>
      <c r="N15" s="17">
        <v>45282</v>
      </c>
      <c r="O15" s="23" t="s">
        <v>35</v>
      </c>
      <c r="P15" s="24"/>
    </row>
    <row r="16" spans="1:16" s="25" customFormat="1" ht="24.95" customHeight="1">
      <c r="A16" s="12">
        <v>14</v>
      </c>
      <c r="B16" s="13" t="s">
        <v>16</v>
      </c>
      <c r="C16" s="20" t="s">
        <v>62</v>
      </c>
      <c r="D16" s="14">
        <v>4853.1099999999997</v>
      </c>
      <c r="E16" s="14" t="s">
        <v>18</v>
      </c>
      <c r="F16" s="15" t="s">
        <v>18</v>
      </c>
      <c r="G16" s="21">
        <v>725</v>
      </c>
      <c r="H16" s="22">
        <v>46</v>
      </c>
      <c r="I16" s="16">
        <f t="shared" si="0"/>
        <v>15.760869565217391</v>
      </c>
      <c r="J16" s="13">
        <v>16</v>
      </c>
      <c r="K16" s="16">
        <v>1</v>
      </c>
      <c r="L16" s="14">
        <v>4853.1099999999997</v>
      </c>
      <c r="M16" s="22">
        <v>725</v>
      </c>
      <c r="N16" s="17">
        <v>45296</v>
      </c>
      <c r="O16" s="23" t="s">
        <v>61</v>
      </c>
      <c r="P16" s="18"/>
    </row>
    <row r="17" spans="1:16" s="25" customFormat="1" ht="24.95" customHeight="1">
      <c r="A17" s="12">
        <v>15</v>
      </c>
      <c r="B17" s="13" t="s">
        <v>16</v>
      </c>
      <c r="C17" s="20" t="s">
        <v>57</v>
      </c>
      <c r="D17" s="14">
        <v>2939.42</v>
      </c>
      <c r="E17" s="14" t="s">
        <v>18</v>
      </c>
      <c r="F17" s="15" t="s">
        <v>18</v>
      </c>
      <c r="G17" s="21">
        <v>470</v>
      </c>
      <c r="H17" s="22">
        <v>20</v>
      </c>
      <c r="I17" s="16">
        <f t="shared" si="0"/>
        <v>23.5</v>
      </c>
      <c r="J17" s="13">
        <v>9</v>
      </c>
      <c r="K17" s="16">
        <v>1</v>
      </c>
      <c r="L17" s="14">
        <v>2939.42</v>
      </c>
      <c r="M17" s="22">
        <v>470</v>
      </c>
      <c r="N17" s="17">
        <v>45296</v>
      </c>
      <c r="O17" s="23" t="s">
        <v>50</v>
      </c>
      <c r="P17" s="24"/>
    </row>
    <row r="18" spans="1:16" s="25" customFormat="1" ht="24.95" customHeight="1">
      <c r="A18" s="12">
        <v>16</v>
      </c>
      <c r="B18" s="13">
        <v>14</v>
      </c>
      <c r="C18" s="20" t="s">
        <v>42</v>
      </c>
      <c r="D18" s="14">
        <v>1784.4</v>
      </c>
      <c r="E18" s="14">
        <v>1875.5</v>
      </c>
      <c r="F18" s="15">
        <f t="shared" ref="F18:F26" si="1">(D18-E18)/E18</f>
        <v>-4.8573713676352923E-2</v>
      </c>
      <c r="G18" s="21">
        <v>270</v>
      </c>
      <c r="H18" s="16">
        <v>5</v>
      </c>
      <c r="I18" s="16">
        <f t="shared" si="0"/>
        <v>54</v>
      </c>
      <c r="J18" s="13">
        <v>3</v>
      </c>
      <c r="K18" s="16">
        <v>7</v>
      </c>
      <c r="L18" s="14">
        <v>48090.15</v>
      </c>
      <c r="M18" s="22">
        <v>7676</v>
      </c>
      <c r="N18" s="17">
        <v>45254</v>
      </c>
      <c r="O18" s="23" t="s">
        <v>38</v>
      </c>
      <c r="P18" s="24"/>
    </row>
    <row r="19" spans="1:16" s="25" customFormat="1" ht="24.95" customHeight="1">
      <c r="A19" s="12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 t="shared" si="1"/>
        <v>-0.32660468151048033</v>
      </c>
      <c r="G19" s="21">
        <v>243</v>
      </c>
      <c r="H19" s="22">
        <v>6</v>
      </c>
      <c r="I19" s="16">
        <f t="shared" si="0"/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 t="shared" si="1"/>
        <v>-0.3669890036445661</v>
      </c>
      <c r="G20" s="21">
        <v>151</v>
      </c>
      <c r="H20" s="22">
        <v>6</v>
      </c>
      <c r="I20" s="16">
        <f t="shared" si="0"/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25" customFormat="1" ht="24.95" customHeight="1">
      <c r="A21" s="12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 t="shared" si="1"/>
        <v>-0.75999803287683998</v>
      </c>
      <c r="G21" s="22">
        <v>127</v>
      </c>
      <c r="H21" s="22">
        <v>4</v>
      </c>
      <c r="I21" s="16">
        <f t="shared" si="0"/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>
      <c r="A22" s="12">
        <v>20</v>
      </c>
      <c r="B22" s="13">
        <v>11</v>
      </c>
      <c r="C22" s="20" t="s">
        <v>37</v>
      </c>
      <c r="D22" s="14">
        <v>605.20000000000005</v>
      </c>
      <c r="E22" s="14">
        <v>2560.3000000000002</v>
      </c>
      <c r="F22" s="15">
        <f t="shared" si="1"/>
        <v>-0.76362145061125652</v>
      </c>
      <c r="G22" s="21">
        <v>83</v>
      </c>
      <c r="H22" s="22">
        <v>4</v>
      </c>
      <c r="I22" s="16">
        <f t="shared" si="0"/>
        <v>20.75</v>
      </c>
      <c r="J22" s="13">
        <v>3</v>
      </c>
      <c r="K22" s="16">
        <v>4</v>
      </c>
      <c r="L22" s="14">
        <v>27127.79</v>
      </c>
      <c r="M22" s="22">
        <v>4274</v>
      </c>
      <c r="N22" s="17">
        <v>45275</v>
      </c>
      <c r="O22" s="23" t="s">
        <v>38</v>
      </c>
      <c r="P22" s="24"/>
    </row>
    <row r="23" spans="1:16" s="25" customFormat="1" ht="24.95" customHeight="1">
      <c r="A23" s="12">
        <v>21</v>
      </c>
      <c r="B23" s="13">
        <v>17</v>
      </c>
      <c r="C23" s="20" t="s">
        <v>44</v>
      </c>
      <c r="D23" s="44">
        <v>389.2</v>
      </c>
      <c r="E23" s="14">
        <v>919.4</v>
      </c>
      <c r="F23" s="15">
        <f t="shared" si="1"/>
        <v>-0.57668044376767469</v>
      </c>
      <c r="G23" s="21">
        <v>60</v>
      </c>
      <c r="H23" s="16">
        <v>3</v>
      </c>
      <c r="I23" s="16">
        <f t="shared" si="0"/>
        <v>20</v>
      </c>
      <c r="J23" s="22">
        <v>3</v>
      </c>
      <c r="K23" s="15" t="s">
        <v>18</v>
      </c>
      <c r="L23" s="14">
        <v>205953.1</v>
      </c>
      <c r="M23" s="22">
        <v>31815</v>
      </c>
      <c r="N23" s="17">
        <v>45191</v>
      </c>
      <c r="O23" s="23" t="s">
        <v>38</v>
      </c>
      <c r="P23" s="24"/>
    </row>
    <row r="24" spans="1:16" s="25" customFormat="1" ht="24.95" customHeight="1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 t="shared" si="1"/>
        <v>-5.8444774640911398E-2</v>
      </c>
      <c r="G24" s="21">
        <v>51</v>
      </c>
      <c r="H24" s="22">
        <v>4</v>
      </c>
      <c r="I24" s="16">
        <f t="shared" si="0"/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>
      <c r="A25" s="12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 t="shared" si="1"/>
        <v>-0.76893203883495143</v>
      </c>
      <c r="G25" s="22">
        <v>32</v>
      </c>
      <c r="H25" s="22">
        <v>2</v>
      </c>
      <c r="I25" s="16">
        <f t="shared" si="0"/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>
      <c r="A26" s="12">
        <v>24</v>
      </c>
      <c r="B26" s="13">
        <v>24</v>
      </c>
      <c r="C26" s="20" t="s">
        <v>49</v>
      </c>
      <c r="D26" s="14">
        <v>149</v>
      </c>
      <c r="E26" s="14">
        <v>160</v>
      </c>
      <c r="F26" s="15">
        <f t="shared" si="1"/>
        <v>-6.8750000000000006E-2</v>
      </c>
      <c r="G26" s="21">
        <v>19</v>
      </c>
      <c r="H26" s="22">
        <v>1</v>
      </c>
      <c r="I26" s="16">
        <f t="shared" si="0"/>
        <v>19</v>
      </c>
      <c r="J26" s="13">
        <v>1</v>
      </c>
      <c r="K26" s="13">
        <v>6</v>
      </c>
      <c r="L26" s="14">
        <v>4389</v>
      </c>
      <c r="M26" s="22">
        <v>729</v>
      </c>
      <c r="N26" s="17">
        <v>45261</v>
      </c>
      <c r="O26" s="23" t="s">
        <v>35</v>
      </c>
      <c r="P26" s="24"/>
    </row>
    <row r="27" spans="1:16" s="25" customFormat="1" ht="24.95" customHeight="1">
      <c r="A27" s="12">
        <v>25</v>
      </c>
      <c r="B27" s="14" t="s">
        <v>18</v>
      </c>
      <c r="C27" s="20" t="s">
        <v>63</v>
      </c>
      <c r="D27" s="14">
        <v>145</v>
      </c>
      <c r="E27" s="14" t="s">
        <v>18</v>
      </c>
      <c r="F27" s="15" t="s">
        <v>18</v>
      </c>
      <c r="G27" s="21">
        <v>22</v>
      </c>
      <c r="H27" s="22">
        <v>3</v>
      </c>
      <c r="I27" s="16">
        <f t="shared" si="0"/>
        <v>7.333333333333333</v>
      </c>
      <c r="J27" s="13">
        <v>1</v>
      </c>
      <c r="K27" s="16" t="s">
        <v>18</v>
      </c>
      <c r="L27" s="14">
        <v>1985.18</v>
      </c>
      <c r="M27" s="22">
        <v>391</v>
      </c>
      <c r="N27" s="17">
        <v>45268</v>
      </c>
      <c r="O27" s="23" t="s">
        <v>51</v>
      </c>
      <c r="P27" s="18"/>
    </row>
    <row r="28" spans="1:16" s="25" customFormat="1" ht="24.95" customHeight="1">
      <c r="A28" s="12">
        <v>26</v>
      </c>
      <c r="B28" s="14" t="s">
        <v>18</v>
      </c>
      <c r="C28" s="20" t="s">
        <v>58</v>
      </c>
      <c r="D28" s="14">
        <v>91.9</v>
      </c>
      <c r="E28" s="14" t="s">
        <v>18</v>
      </c>
      <c r="F28" s="15" t="s">
        <v>18</v>
      </c>
      <c r="G28" s="21">
        <v>13</v>
      </c>
      <c r="H28" s="22">
        <v>1</v>
      </c>
      <c r="I28" s="16">
        <f t="shared" si="0"/>
        <v>13</v>
      </c>
      <c r="J28" s="13">
        <v>1</v>
      </c>
      <c r="K28" s="15" t="s">
        <v>18</v>
      </c>
      <c r="L28" s="14">
        <v>5581</v>
      </c>
      <c r="M28" s="22">
        <v>1269</v>
      </c>
      <c r="N28" s="17">
        <v>45268</v>
      </c>
      <c r="O28" s="23" t="s">
        <v>35</v>
      </c>
      <c r="P28" s="18"/>
    </row>
    <row r="29" spans="1:16" s="25" customFormat="1" ht="24.95" customHeight="1">
      <c r="A29" s="12">
        <v>27</v>
      </c>
      <c r="B29" s="13">
        <v>19</v>
      </c>
      <c r="C29" s="20" t="s">
        <v>45</v>
      </c>
      <c r="D29" s="14">
        <v>14</v>
      </c>
      <c r="E29" s="14">
        <v>794.2</v>
      </c>
      <c r="F29" s="15">
        <f>(D29-E29)/E29</f>
        <v>-0.9823721984386804</v>
      </c>
      <c r="G29" s="21">
        <v>4</v>
      </c>
      <c r="H29" s="22">
        <v>1</v>
      </c>
      <c r="I29" s="16">
        <f t="shared" si="0"/>
        <v>4</v>
      </c>
      <c r="J29" s="13">
        <v>1</v>
      </c>
      <c r="K29" s="16">
        <v>2</v>
      </c>
      <c r="L29" s="14">
        <v>2189.7800000000002</v>
      </c>
      <c r="M29" s="22">
        <v>529</v>
      </c>
      <c r="N29" s="17">
        <v>45289</v>
      </c>
      <c r="O29" s="23" t="s">
        <v>46</v>
      </c>
      <c r="P29" s="24"/>
    </row>
    <row r="30" spans="1:16" s="27" customFormat="1" ht="24.75" customHeight="1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2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A4BC-8C95-4139-AABE-B32BE553ABE9}">
  <dimension ref="A1:XFC41"/>
  <sheetViews>
    <sheetView topLeftCell="A4" zoomScale="60" zoomScaleNormal="60" workbookViewId="0">
      <selection activeCell="J28" sqref="J28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0" width="20.7109375" style="88" customWidth="1"/>
    <col min="11" max="11" width="20.7109375" style="91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244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3" t="s">
        <v>16</v>
      </c>
      <c r="C3" s="49" t="s">
        <v>245</v>
      </c>
      <c r="D3" s="50">
        <v>27668.639999999999</v>
      </c>
      <c r="E3" s="14" t="s">
        <v>18</v>
      </c>
      <c r="F3" s="15" t="s">
        <v>18</v>
      </c>
      <c r="G3" s="52">
        <v>3332</v>
      </c>
      <c r="H3" s="52">
        <v>132</v>
      </c>
      <c r="I3" s="16">
        <f>G3/H3</f>
        <v>25.242424242424242</v>
      </c>
      <c r="J3" s="46">
        <v>17</v>
      </c>
      <c r="K3" s="52">
        <v>1</v>
      </c>
      <c r="L3" s="14">
        <v>31452.080000000002</v>
      </c>
      <c r="M3" s="22">
        <v>3837</v>
      </c>
      <c r="N3" s="17">
        <v>45408</v>
      </c>
      <c r="O3" s="23" t="s">
        <v>21</v>
      </c>
      <c r="P3" s="18"/>
    </row>
    <row r="4" spans="1:16" s="19" customFormat="1" ht="25.5" customHeight="1">
      <c r="A4" s="12">
        <v>2</v>
      </c>
      <c r="B4" s="13">
        <v>1</v>
      </c>
      <c r="C4" s="20" t="s">
        <v>173</v>
      </c>
      <c r="D4" s="14">
        <v>16911.47</v>
      </c>
      <c r="E4" s="14">
        <v>46363.67</v>
      </c>
      <c r="F4" s="15">
        <f>(D4-E4)/E4</f>
        <v>-0.63524306854914636</v>
      </c>
      <c r="G4" s="22">
        <v>2784</v>
      </c>
      <c r="H4" s="22">
        <v>127</v>
      </c>
      <c r="I4" s="16">
        <f>G4/H4</f>
        <v>21.921259842519685</v>
      </c>
      <c r="J4" s="12">
        <v>16</v>
      </c>
      <c r="K4" s="22">
        <v>8</v>
      </c>
      <c r="L4" s="14">
        <v>809396.92</v>
      </c>
      <c r="M4" s="22">
        <v>140005</v>
      </c>
      <c r="N4" s="17">
        <v>45359</v>
      </c>
      <c r="O4" s="23" t="s">
        <v>21</v>
      </c>
      <c r="P4" s="24"/>
    </row>
    <row r="5" spans="1:16" s="25" customFormat="1" ht="25.5" customHeight="1">
      <c r="A5" s="12">
        <v>3</v>
      </c>
      <c r="B5" s="13">
        <v>3</v>
      </c>
      <c r="C5" s="20" t="s">
        <v>236</v>
      </c>
      <c r="D5" s="14">
        <v>14003</v>
      </c>
      <c r="E5" s="14">
        <v>34155.74</v>
      </c>
      <c r="F5" s="15">
        <f>(D5-E5)/E5</f>
        <v>-0.59002498555147687</v>
      </c>
      <c r="G5" s="22">
        <v>2545</v>
      </c>
      <c r="H5" s="22">
        <v>118</v>
      </c>
      <c r="I5" s="16">
        <f>G5/H5</f>
        <v>21.567796610169491</v>
      </c>
      <c r="J5" s="13">
        <v>19</v>
      </c>
      <c r="K5" s="22">
        <v>2</v>
      </c>
      <c r="L5" s="14">
        <v>54072.63</v>
      </c>
      <c r="M5" s="22">
        <v>10206</v>
      </c>
      <c r="N5" s="17">
        <v>45401</v>
      </c>
      <c r="O5" s="23" t="s">
        <v>29</v>
      </c>
      <c r="P5" s="24"/>
    </row>
    <row r="6" spans="1:16" s="25" customFormat="1" ht="25.5" customHeight="1">
      <c r="A6" s="12">
        <v>4</v>
      </c>
      <c r="B6" s="13">
        <v>2</v>
      </c>
      <c r="C6" s="20" t="s">
        <v>237</v>
      </c>
      <c r="D6" s="14">
        <v>10786.29</v>
      </c>
      <c r="E6" s="14">
        <v>42481.63</v>
      </c>
      <c r="F6" s="15">
        <f>(D6-E6)/E6</f>
        <v>-0.74609519455821249</v>
      </c>
      <c r="G6" s="22">
        <v>1425</v>
      </c>
      <c r="H6" s="22">
        <v>90</v>
      </c>
      <c r="I6" s="13">
        <f>G6/H6</f>
        <v>15.833333333333334</v>
      </c>
      <c r="J6" s="13">
        <v>13</v>
      </c>
      <c r="K6" s="22">
        <v>2</v>
      </c>
      <c r="L6" s="14">
        <v>74975.48</v>
      </c>
      <c r="M6" s="22">
        <v>10101</v>
      </c>
      <c r="N6" s="17">
        <v>45401</v>
      </c>
      <c r="O6" s="23" t="s">
        <v>31</v>
      </c>
      <c r="P6" s="24"/>
    </row>
    <row r="7" spans="1:16" s="25" customFormat="1" ht="25.5" customHeight="1">
      <c r="A7" s="12">
        <v>5</v>
      </c>
      <c r="B7" s="13">
        <v>7</v>
      </c>
      <c r="C7" s="20" t="s">
        <v>231</v>
      </c>
      <c r="D7" s="14">
        <v>10014.52</v>
      </c>
      <c r="E7" s="14">
        <v>12418.399999999998</v>
      </c>
      <c r="F7" s="15">
        <f>(D7-E7)/E7</f>
        <v>-0.19357405140758857</v>
      </c>
      <c r="G7" s="22">
        <v>1578</v>
      </c>
      <c r="H7" s="15" t="s">
        <v>18</v>
      </c>
      <c r="I7" s="15" t="s">
        <v>18</v>
      </c>
      <c r="J7" s="13">
        <v>15</v>
      </c>
      <c r="K7" s="22">
        <v>3</v>
      </c>
      <c r="L7" s="14">
        <v>63704.14</v>
      </c>
      <c r="M7" s="22">
        <v>10788</v>
      </c>
      <c r="N7" s="17">
        <v>45394</v>
      </c>
      <c r="O7" s="23" t="s">
        <v>130</v>
      </c>
      <c r="P7" s="24"/>
    </row>
    <row r="8" spans="1:16" s="25" customFormat="1" ht="25.5" customHeight="1">
      <c r="A8" s="12">
        <v>6</v>
      </c>
      <c r="B8" s="13" t="s">
        <v>16</v>
      </c>
      <c r="C8" s="20" t="s">
        <v>238</v>
      </c>
      <c r="D8" s="14">
        <v>8655.35</v>
      </c>
      <c r="E8" s="15" t="s">
        <v>18</v>
      </c>
      <c r="F8" s="15" t="s">
        <v>18</v>
      </c>
      <c r="G8" s="22">
        <v>1635</v>
      </c>
      <c r="H8" s="22">
        <v>106</v>
      </c>
      <c r="I8" s="16">
        <f t="shared" ref="I8:I21" si="0">G8/H8</f>
        <v>15.424528301886792</v>
      </c>
      <c r="J8" s="13">
        <v>18</v>
      </c>
      <c r="K8" s="22">
        <v>1</v>
      </c>
      <c r="L8" s="14">
        <v>12490.39</v>
      </c>
      <c r="M8" s="22">
        <v>2321</v>
      </c>
      <c r="N8" s="17">
        <v>45408</v>
      </c>
      <c r="O8" s="23" t="s">
        <v>31</v>
      </c>
      <c r="P8" s="24"/>
    </row>
    <row r="9" spans="1:16" s="25" customFormat="1" ht="25.5" customHeight="1">
      <c r="A9" s="12">
        <v>7</v>
      </c>
      <c r="B9" s="13">
        <v>4</v>
      </c>
      <c r="C9" s="20" t="s">
        <v>204</v>
      </c>
      <c r="D9" s="14">
        <v>6193.24</v>
      </c>
      <c r="E9" s="14">
        <v>17861.330000000002</v>
      </c>
      <c r="F9" s="15">
        <f>(D9-E9)/E9</f>
        <v>-0.6532598636271767</v>
      </c>
      <c r="G9" s="22">
        <v>876</v>
      </c>
      <c r="H9" s="22">
        <v>53</v>
      </c>
      <c r="I9" s="16">
        <f t="shared" si="0"/>
        <v>16.528301886792452</v>
      </c>
      <c r="J9" s="13">
        <v>8</v>
      </c>
      <c r="K9" s="22">
        <v>5</v>
      </c>
      <c r="L9" s="14">
        <v>181535.25</v>
      </c>
      <c r="M9" s="22">
        <v>25764</v>
      </c>
      <c r="N9" s="17">
        <v>45380</v>
      </c>
      <c r="O9" s="23" t="s">
        <v>23</v>
      </c>
      <c r="P9" s="24"/>
    </row>
    <row r="10" spans="1:16" s="25" customFormat="1" ht="25.5" customHeight="1">
      <c r="A10" s="12">
        <v>8</v>
      </c>
      <c r="B10" s="13">
        <v>6</v>
      </c>
      <c r="C10" s="20" t="s">
        <v>232</v>
      </c>
      <c r="D10" s="14">
        <v>5200.12</v>
      </c>
      <c r="E10" s="14">
        <v>16115.82</v>
      </c>
      <c r="F10" s="15">
        <f>(D10-E10)/E10</f>
        <v>-0.67732824020124327</v>
      </c>
      <c r="G10" s="22">
        <v>724</v>
      </c>
      <c r="H10" s="22">
        <v>41</v>
      </c>
      <c r="I10" s="13">
        <f t="shared" si="0"/>
        <v>17.658536585365855</v>
      </c>
      <c r="J10" s="13">
        <v>14</v>
      </c>
      <c r="K10" s="22">
        <v>3</v>
      </c>
      <c r="L10" s="14">
        <v>69115.14</v>
      </c>
      <c r="M10" s="22">
        <v>10113</v>
      </c>
      <c r="N10" s="17">
        <v>45394</v>
      </c>
      <c r="O10" s="23" t="s">
        <v>21</v>
      </c>
      <c r="P10" s="24"/>
    </row>
    <row r="11" spans="1:16" s="25" customFormat="1" ht="25.5" customHeight="1">
      <c r="A11" s="12">
        <v>9</v>
      </c>
      <c r="B11" s="13" t="s">
        <v>16</v>
      </c>
      <c r="C11" s="20" t="s">
        <v>248</v>
      </c>
      <c r="D11" s="14">
        <v>4752.4399999999996</v>
      </c>
      <c r="E11" s="14" t="s">
        <v>18</v>
      </c>
      <c r="F11" s="15" t="s">
        <v>18</v>
      </c>
      <c r="G11" s="22">
        <v>669</v>
      </c>
      <c r="H11" s="22">
        <v>11</v>
      </c>
      <c r="I11" s="16">
        <f t="shared" si="0"/>
        <v>60.81818181818182</v>
      </c>
      <c r="J11" s="13">
        <v>2</v>
      </c>
      <c r="K11" s="22">
        <v>1</v>
      </c>
      <c r="L11" s="14">
        <v>4752.4399999999996</v>
      </c>
      <c r="M11" s="22">
        <v>669</v>
      </c>
      <c r="N11" s="17">
        <v>45408</v>
      </c>
      <c r="O11" s="23" t="s">
        <v>182</v>
      </c>
      <c r="P11" s="24"/>
    </row>
    <row r="12" spans="1:16" s="25" customFormat="1" ht="25.5" customHeight="1">
      <c r="A12" s="12">
        <v>10</v>
      </c>
      <c r="B12" s="13">
        <v>5</v>
      </c>
      <c r="C12" s="20" t="s">
        <v>239</v>
      </c>
      <c r="D12" s="14">
        <v>4632.79</v>
      </c>
      <c r="E12" s="14">
        <v>16298.14</v>
      </c>
      <c r="F12" s="15">
        <f>(D12-E12)/E12</f>
        <v>-0.71574731840565853</v>
      </c>
      <c r="G12" s="22">
        <v>631</v>
      </c>
      <c r="H12" s="22">
        <v>36</v>
      </c>
      <c r="I12" s="16">
        <f t="shared" si="0"/>
        <v>17.527777777777779</v>
      </c>
      <c r="J12" s="13">
        <v>11</v>
      </c>
      <c r="K12" s="22">
        <v>2</v>
      </c>
      <c r="L12" s="14">
        <v>30716.03</v>
      </c>
      <c r="M12" s="22">
        <v>4794</v>
      </c>
      <c r="N12" s="17">
        <v>45401</v>
      </c>
      <c r="O12" s="23" t="s">
        <v>21</v>
      </c>
      <c r="P12" s="24"/>
    </row>
    <row r="13" spans="1:16" s="25" customFormat="1" ht="25.5" customHeight="1">
      <c r="A13" s="12">
        <v>11</v>
      </c>
      <c r="B13" s="13">
        <v>9</v>
      </c>
      <c r="C13" s="20" t="s">
        <v>155</v>
      </c>
      <c r="D13" s="14">
        <v>3650.09</v>
      </c>
      <c r="E13" s="14">
        <v>10132.14</v>
      </c>
      <c r="F13" s="15">
        <f>(D13-E13)/E13</f>
        <v>-0.6397513259785198</v>
      </c>
      <c r="G13" s="22">
        <v>488</v>
      </c>
      <c r="H13" s="22">
        <v>25</v>
      </c>
      <c r="I13" s="16">
        <f t="shared" si="0"/>
        <v>19.52</v>
      </c>
      <c r="J13" s="13">
        <v>7</v>
      </c>
      <c r="K13" s="22">
        <v>9</v>
      </c>
      <c r="L13" s="14">
        <v>809457.91</v>
      </c>
      <c r="M13" s="22">
        <v>101643</v>
      </c>
      <c r="N13" s="17">
        <v>45352</v>
      </c>
      <c r="O13" s="23" t="s">
        <v>23</v>
      </c>
      <c r="P13" s="24"/>
    </row>
    <row r="14" spans="1:16" s="25" customFormat="1" ht="25.5" customHeight="1">
      <c r="A14" s="12">
        <v>12</v>
      </c>
      <c r="B14" s="13">
        <v>8</v>
      </c>
      <c r="C14" s="20" t="s">
        <v>233</v>
      </c>
      <c r="D14" s="14">
        <v>3340.81</v>
      </c>
      <c r="E14" s="14">
        <v>10502.66</v>
      </c>
      <c r="F14" s="15">
        <f>(D14-E14)/E14</f>
        <v>-0.68190820230303562</v>
      </c>
      <c r="G14" s="22">
        <v>439</v>
      </c>
      <c r="H14" s="22">
        <v>26</v>
      </c>
      <c r="I14" s="16">
        <f t="shared" si="0"/>
        <v>16.884615384615383</v>
      </c>
      <c r="J14" s="13">
        <v>7</v>
      </c>
      <c r="K14" s="22">
        <v>3</v>
      </c>
      <c r="L14" s="14">
        <v>51811.28</v>
      </c>
      <c r="M14" s="22">
        <v>7324</v>
      </c>
      <c r="N14" s="17">
        <v>45394</v>
      </c>
      <c r="O14" s="23" t="s">
        <v>234</v>
      </c>
      <c r="P14" s="24"/>
    </row>
    <row r="15" spans="1:16" s="25" customFormat="1" ht="25.5" customHeight="1">
      <c r="A15" s="12">
        <v>13</v>
      </c>
      <c r="B15" s="13" t="s">
        <v>16</v>
      </c>
      <c r="C15" s="20" t="s">
        <v>250</v>
      </c>
      <c r="D15" s="14">
        <v>2045.3</v>
      </c>
      <c r="E15" s="14" t="s">
        <v>18</v>
      </c>
      <c r="F15" s="14" t="s">
        <v>18</v>
      </c>
      <c r="G15" s="22">
        <v>300</v>
      </c>
      <c r="H15" s="22">
        <v>16</v>
      </c>
      <c r="I15" s="16">
        <f t="shared" si="0"/>
        <v>18.75</v>
      </c>
      <c r="J15" s="13">
        <v>7</v>
      </c>
      <c r="K15" s="22">
        <v>1</v>
      </c>
      <c r="L15" s="14">
        <v>2045.3</v>
      </c>
      <c r="M15" s="22">
        <v>300</v>
      </c>
      <c r="N15" s="17">
        <v>45408</v>
      </c>
      <c r="O15" s="23" t="s">
        <v>83</v>
      </c>
      <c r="P15" s="24"/>
    </row>
    <row r="16" spans="1:16" s="25" customFormat="1" ht="25.5" customHeight="1">
      <c r="A16" s="12">
        <v>14</v>
      </c>
      <c r="B16" s="13">
        <v>10</v>
      </c>
      <c r="C16" s="20" t="s">
        <v>195</v>
      </c>
      <c r="D16" s="14">
        <v>1666.54</v>
      </c>
      <c r="E16" s="14">
        <v>5679.41</v>
      </c>
      <c r="F16" s="15">
        <f t="shared" ref="F16:F25" si="1">(D16-E16)/E16</f>
        <v>-0.70656459033596797</v>
      </c>
      <c r="G16" s="22">
        <v>268</v>
      </c>
      <c r="H16" s="22">
        <v>15</v>
      </c>
      <c r="I16" s="16">
        <f t="shared" si="0"/>
        <v>17.866666666666667</v>
      </c>
      <c r="J16" s="13">
        <v>6</v>
      </c>
      <c r="K16" s="22">
        <v>6</v>
      </c>
      <c r="L16" s="14">
        <v>52903.5</v>
      </c>
      <c r="M16" s="22">
        <v>8186</v>
      </c>
      <c r="N16" s="17">
        <v>45379</v>
      </c>
      <c r="O16" s="23" t="s">
        <v>38</v>
      </c>
      <c r="P16" s="24"/>
    </row>
    <row r="17" spans="1:16" s="25" customFormat="1" ht="25.5" customHeight="1">
      <c r="A17" s="12">
        <v>15</v>
      </c>
      <c r="B17" s="13">
        <v>12</v>
      </c>
      <c r="C17" s="20" t="s">
        <v>187</v>
      </c>
      <c r="D17" s="14">
        <v>1400.88</v>
      </c>
      <c r="E17" s="14">
        <v>4675.29</v>
      </c>
      <c r="F17" s="15">
        <f t="shared" si="1"/>
        <v>-0.70036511104124022</v>
      </c>
      <c r="G17" s="22">
        <v>212</v>
      </c>
      <c r="H17" s="22">
        <v>12</v>
      </c>
      <c r="I17" s="16">
        <f t="shared" si="0"/>
        <v>17.666666666666668</v>
      </c>
      <c r="J17" s="13">
        <v>4</v>
      </c>
      <c r="K17" s="22">
        <v>6</v>
      </c>
      <c r="L17" s="14">
        <v>87688.06</v>
      </c>
      <c r="M17" s="22">
        <v>13875</v>
      </c>
      <c r="N17" s="17">
        <v>45373</v>
      </c>
      <c r="O17" s="23" t="s">
        <v>171</v>
      </c>
      <c r="P17" s="24"/>
    </row>
    <row r="18" spans="1:16" s="25" customFormat="1" ht="25.5" customHeight="1">
      <c r="A18" s="12">
        <v>16</v>
      </c>
      <c r="B18" s="13">
        <v>17</v>
      </c>
      <c r="C18" s="20" t="s">
        <v>189</v>
      </c>
      <c r="D18" s="14">
        <v>1190.22</v>
      </c>
      <c r="E18" s="14">
        <v>2117.2199999999998</v>
      </c>
      <c r="F18" s="15">
        <f t="shared" si="1"/>
        <v>-0.4378382973899736</v>
      </c>
      <c r="G18" s="22">
        <v>169</v>
      </c>
      <c r="H18" s="22">
        <v>7</v>
      </c>
      <c r="I18" s="16">
        <f t="shared" si="0"/>
        <v>24.142857142857142</v>
      </c>
      <c r="J18" s="13">
        <v>2</v>
      </c>
      <c r="K18" s="22">
        <v>6</v>
      </c>
      <c r="L18" s="14">
        <v>69724.59</v>
      </c>
      <c r="M18" s="22">
        <v>10231</v>
      </c>
      <c r="N18" s="17">
        <v>45373</v>
      </c>
      <c r="O18" s="23" t="s">
        <v>56</v>
      </c>
      <c r="P18" s="24"/>
    </row>
    <row r="19" spans="1:16" s="25" customFormat="1" ht="25.5" customHeight="1">
      <c r="A19" s="12">
        <v>17</v>
      </c>
      <c r="B19" s="13">
        <v>16</v>
      </c>
      <c r="C19" s="20" t="s">
        <v>194</v>
      </c>
      <c r="D19" s="14">
        <v>881.3</v>
      </c>
      <c r="E19" s="14">
        <v>2123.8000000000002</v>
      </c>
      <c r="F19" s="15">
        <f t="shared" si="1"/>
        <v>-0.58503625576796314</v>
      </c>
      <c r="G19" s="22">
        <v>133</v>
      </c>
      <c r="H19" s="22">
        <v>5</v>
      </c>
      <c r="I19" s="16">
        <f t="shared" si="0"/>
        <v>26.6</v>
      </c>
      <c r="J19" s="13">
        <v>3</v>
      </c>
      <c r="K19" s="22">
        <v>6</v>
      </c>
      <c r="L19" s="14">
        <v>61823.839999999997</v>
      </c>
      <c r="M19" s="22">
        <v>9423</v>
      </c>
      <c r="N19" s="17">
        <v>45379</v>
      </c>
      <c r="O19" s="23" t="s">
        <v>38</v>
      </c>
      <c r="P19" s="24"/>
    </row>
    <row r="20" spans="1:16" s="25" customFormat="1" ht="25.5" customHeight="1">
      <c r="A20" s="12">
        <v>18</v>
      </c>
      <c r="B20" s="13">
        <v>15</v>
      </c>
      <c r="C20" s="20" t="s">
        <v>240</v>
      </c>
      <c r="D20" s="14">
        <v>851.4</v>
      </c>
      <c r="E20" s="14">
        <v>2742.7</v>
      </c>
      <c r="F20" s="15">
        <f t="shared" si="1"/>
        <v>-0.68957596528967802</v>
      </c>
      <c r="G20" s="22">
        <v>146</v>
      </c>
      <c r="H20" s="22">
        <v>6</v>
      </c>
      <c r="I20" s="16">
        <f t="shared" si="0"/>
        <v>24.333333333333332</v>
      </c>
      <c r="J20" s="13">
        <v>4</v>
      </c>
      <c r="K20" s="22">
        <v>2</v>
      </c>
      <c r="L20" s="14">
        <v>4740.8999999999996</v>
      </c>
      <c r="M20" s="22">
        <v>849</v>
      </c>
      <c r="N20" s="17">
        <v>45401</v>
      </c>
      <c r="O20" s="23" t="s">
        <v>35</v>
      </c>
      <c r="P20" s="24"/>
    </row>
    <row r="21" spans="1:16" s="25" customFormat="1" ht="25.5" customHeight="1">
      <c r="A21" s="12">
        <v>19</v>
      </c>
      <c r="B21" s="13">
        <v>19</v>
      </c>
      <c r="C21" s="20" t="s">
        <v>227</v>
      </c>
      <c r="D21" s="14">
        <v>799.49999999999989</v>
      </c>
      <c r="E21" s="14">
        <v>855.50000000000011</v>
      </c>
      <c r="F21" s="15">
        <f t="shared" si="1"/>
        <v>-6.5458796025716207E-2</v>
      </c>
      <c r="G21" s="22">
        <v>122</v>
      </c>
      <c r="H21" s="22">
        <v>10</v>
      </c>
      <c r="I21" s="16">
        <f t="shared" si="0"/>
        <v>12.2</v>
      </c>
      <c r="J21" s="13">
        <v>4</v>
      </c>
      <c r="K21" s="22">
        <v>4</v>
      </c>
      <c r="L21" s="14">
        <v>8512.6</v>
      </c>
      <c r="M21" s="22">
        <v>1399</v>
      </c>
      <c r="N21" s="17">
        <v>45387</v>
      </c>
      <c r="O21" s="23" t="s">
        <v>83</v>
      </c>
      <c r="P21" s="18"/>
    </row>
    <row r="22" spans="1:16" s="25" customFormat="1" ht="25.5" customHeight="1">
      <c r="A22" s="12">
        <v>20</v>
      </c>
      <c r="B22" s="13">
        <v>11</v>
      </c>
      <c r="C22" s="20" t="s">
        <v>230</v>
      </c>
      <c r="D22" s="14">
        <v>540</v>
      </c>
      <c r="E22" s="14">
        <v>5354</v>
      </c>
      <c r="F22" s="15">
        <f t="shared" si="1"/>
        <v>-0.89914082928651473</v>
      </c>
      <c r="G22" s="22">
        <v>102</v>
      </c>
      <c r="H22" s="15" t="s">
        <v>18</v>
      </c>
      <c r="I22" s="15" t="s">
        <v>18</v>
      </c>
      <c r="J22" s="13">
        <v>7</v>
      </c>
      <c r="K22" s="22">
        <v>3</v>
      </c>
      <c r="L22" s="14">
        <v>22896</v>
      </c>
      <c r="M22" s="22">
        <v>4558</v>
      </c>
      <c r="N22" s="17">
        <v>45394</v>
      </c>
      <c r="O22" s="23" t="s">
        <v>152</v>
      </c>
      <c r="P22" s="24"/>
    </row>
    <row r="23" spans="1:16" s="25" customFormat="1" ht="25.5" customHeight="1">
      <c r="A23" s="12">
        <v>21</v>
      </c>
      <c r="B23" s="13">
        <v>26</v>
      </c>
      <c r="C23" s="20" t="s">
        <v>34</v>
      </c>
      <c r="D23" s="14">
        <v>506.4</v>
      </c>
      <c r="E23" s="14">
        <v>289.2</v>
      </c>
      <c r="F23" s="15">
        <f t="shared" si="1"/>
        <v>0.75103734439834025</v>
      </c>
      <c r="G23" s="22">
        <v>32</v>
      </c>
      <c r="H23" s="22">
        <v>2</v>
      </c>
      <c r="I23" s="16">
        <f>G23/H23</f>
        <v>16</v>
      </c>
      <c r="J23" s="13">
        <v>1</v>
      </c>
      <c r="K23" s="22" t="s">
        <v>18</v>
      </c>
      <c r="L23" s="14">
        <v>51649.4</v>
      </c>
      <c r="M23" s="22">
        <v>8040</v>
      </c>
      <c r="N23" s="17">
        <v>45282</v>
      </c>
      <c r="O23" s="23" t="s">
        <v>35</v>
      </c>
      <c r="P23" s="24"/>
    </row>
    <row r="24" spans="1:16" s="25" customFormat="1" ht="25.5" customHeight="1">
      <c r="A24" s="12">
        <v>22</v>
      </c>
      <c r="B24" s="13">
        <v>21</v>
      </c>
      <c r="C24" s="20" t="s">
        <v>84</v>
      </c>
      <c r="D24" s="14">
        <v>412.99</v>
      </c>
      <c r="E24" s="14">
        <v>764.64</v>
      </c>
      <c r="F24" s="15">
        <f t="shared" si="1"/>
        <v>-0.45988962125967775</v>
      </c>
      <c r="G24" s="22">
        <v>61</v>
      </c>
      <c r="H24" s="15" t="s">
        <v>18</v>
      </c>
      <c r="I24" s="15" t="s">
        <v>18</v>
      </c>
      <c r="J24" s="13">
        <v>1</v>
      </c>
      <c r="K24" s="22">
        <v>15</v>
      </c>
      <c r="L24" s="14">
        <v>1309684.1399999999</v>
      </c>
      <c r="M24" s="22">
        <v>193741</v>
      </c>
      <c r="N24" s="17">
        <v>45310</v>
      </c>
      <c r="O24" s="23" t="s">
        <v>85</v>
      </c>
      <c r="P24" s="24"/>
    </row>
    <row r="25" spans="1:16" s="25" customFormat="1" ht="25.5" customHeight="1">
      <c r="A25" s="12">
        <v>23</v>
      </c>
      <c r="B25" s="13">
        <v>20</v>
      </c>
      <c r="C25" s="20" t="s">
        <v>162</v>
      </c>
      <c r="D25" s="14">
        <v>388</v>
      </c>
      <c r="E25" s="14">
        <v>853.3</v>
      </c>
      <c r="F25" s="15">
        <f t="shared" si="1"/>
        <v>-0.54529473807570605</v>
      </c>
      <c r="G25" s="22">
        <v>70</v>
      </c>
      <c r="H25" s="22">
        <v>2</v>
      </c>
      <c r="I25" s="16">
        <f>G25/H25</f>
        <v>35</v>
      </c>
      <c r="J25" s="13">
        <v>2</v>
      </c>
      <c r="K25" s="22">
        <v>6</v>
      </c>
      <c r="L25" s="14">
        <v>37045.19</v>
      </c>
      <c r="M25" s="22">
        <v>3849</v>
      </c>
      <c r="N25" s="17">
        <v>45379</v>
      </c>
      <c r="O25" s="23" t="s">
        <v>38</v>
      </c>
      <c r="P25" s="24"/>
    </row>
    <row r="26" spans="1:16" s="25" customFormat="1" ht="25.5" customHeight="1">
      <c r="A26" s="12">
        <v>24</v>
      </c>
      <c r="B26" s="13" t="s">
        <v>18</v>
      </c>
      <c r="C26" s="20" t="s">
        <v>42</v>
      </c>
      <c r="D26" s="14">
        <v>219</v>
      </c>
      <c r="E26" s="14" t="s">
        <v>18</v>
      </c>
      <c r="F26" s="14" t="s">
        <v>18</v>
      </c>
      <c r="G26" s="22">
        <v>44</v>
      </c>
      <c r="H26" s="16">
        <v>1</v>
      </c>
      <c r="I26" s="16">
        <f>G26/H26</f>
        <v>44</v>
      </c>
      <c r="J26" s="13">
        <v>1</v>
      </c>
      <c r="K26" s="22" t="s">
        <v>18</v>
      </c>
      <c r="L26" s="14">
        <v>55065</v>
      </c>
      <c r="M26" s="22">
        <v>8719</v>
      </c>
      <c r="N26" s="17">
        <v>45254</v>
      </c>
      <c r="O26" s="23" t="s">
        <v>38</v>
      </c>
      <c r="P26" s="18"/>
    </row>
    <row r="27" spans="1:16" s="25" customFormat="1" ht="25.5" customHeight="1">
      <c r="A27" s="12">
        <v>25</v>
      </c>
      <c r="B27" s="13">
        <v>27</v>
      </c>
      <c r="C27" s="20" t="s">
        <v>212</v>
      </c>
      <c r="D27" s="14">
        <v>197</v>
      </c>
      <c r="E27" s="14">
        <v>279</v>
      </c>
      <c r="F27" s="15">
        <f>(D27-E27)/E27</f>
        <v>-0.29390681003584229</v>
      </c>
      <c r="G27" s="22">
        <v>28</v>
      </c>
      <c r="H27" s="16" t="s">
        <v>18</v>
      </c>
      <c r="I27" s="16" t="s">
        <v>18</v>
      </c>
      <c r="J27" s="13">
        <v>2</v>
      </c>
      <c r="K27" s="22">
        <v>4</v>
      </c>
      <c r="L27" s="14">
        <v>4946</v>
      </c>
      <c r="M27" s="22">
        <v>979</v>
      </c>
      <c r="N27" s="17">
        <v>45387</v>
      </c>
      <c r="O27" s="23" t="s">
        <v>152</v>
      </c>
      <c r="P27" s="24"/>
    </row>
    <row r="28" spans="1:16" s="25" customFormat="1" ht="25.5" customHeight="1">
      <c r="A28" s="12">
        <v>26</v>
      </c>
      <c r="B28" s="13">
        <v>32</v>
      </c>
      <c r="C28" s="20" t="s">
        <v>163</v>
      </c>
      <c r="D28" s="14">
        <v>190.6</v>
      </c>
      <c r="E28" s="14">
        <v>103.6</v>
      </c>
      <c r="F28" s="15">
        <f>(D28-E28)/E28</f>
        <v>0.83976833976833987</v>
      </c>
      <c r="G28" s="22">
        <v>33</v>
      </c>
      <c r="H28" s="22">
        <v>2</v>
      </c>
      <c r="I28" s="16">
        <f t="shared" ref="I28:I40" si="2">G28/H28</f>
        <v>16.5</v>
      </c>
      <c r="J28" s="13">
        <v>2</v>
      </c>
      <c r="K28" s="22">
        <v>6</v>
      </c>
      <c r="L28" s="14">
        <v>20235.2</v>
      </c>
      <c r="M28" s="22">
        <v>2000</v>
      </c>
      <c r="N28" s="17">
        <v>45379</v>
      </c>
      <c r="O28" s="23" t="s">
        <v>38</v>
      </c>
      <c r="P28" s="24"/>
    </row>
    <row r="29" spans="1:16" s="25" customFormat="1" ht="25.5" customHeight="1">
      <c r="A29" s="12">
        <v>27</v>
      </c>
      <c r="B29" s="13">
        <v>22</v>
      </c>
      <c r="C29" s="20" t="s">
        <v>90</v>
      </c>
      <c r="D29" s="14">
        <v>171</v>
      </c>
      <c r="E29" s="14">
        <v>744.9</v>
      </c>
      <c r="F29" s="15">
        <f>(D29-E29)/E29</f>
        <v>-0.77043898509867093</v>
      </c>
      <c r="G29" s="22">
        <v>30</v>
      </c>
      <c r="H29" s="22">
        <v>1</v>
      </c>
      <c r="I29" s="16">
        <f t="shared" si="2"/>
        <v>30</v>
      </c>
      <c r="J29" s="13">
        <v>1</v>
      </c>
      <c r="K29" s="22">
        <v>15</v>
      </c>
      <c r="L29" s="14">
        <v>362020.55</v>
      </c>
      <c r="M29" s="22">
        <v>51890</v>
      </c>
      <c r="N29" s="17">
        <v>45310</v>
      </c>
      <c r="O29" s="23" t="s">
        <v>33</v>
      </c>
      <c r="P29" s="24"/>
    </row>
    <row r="30" spans="1:16" s="25" customFormat="1" ht="25.5" customHeight="1">
      <c r="A30" s="12">
        <v>28</v>
      </c>
      <c r="B30" s="13">
        <v>38</v>
      </c>
      <c r="C30" s="20" t="s">
        <v>203</v>
      </c>
      <c r="D30" s="14">
        <v>118</v>
      </c>
      <c r="E30" s="14">
        <v>65</v>
      </c>
      <c r="F30" s="15">
        <f>(D30-E30)/E30</f>
        <v>0.81538461538461537</v>
      </c>
      <c r="G30" s="22">
        <v>29</v>
      </c>
      <c r="H30" s="22">
        <v>2</v>
      </c>
      <c r="I30" s="16">
        <f t="shared" si="2"/>
        <v>14.5</v>
      </c>
      <c r="J30" s="13">
        <v>2</v>
      </c>
      <c r="K30" s="22">
        <v>5</v>
      </c>
      <c r="L30" s="14">
        <v>4655.41</v>
      </c>
      <c r="M30" s="22">
        <v>1063</v>
      </c>
      <c r="N30" s="17">
        <v>45380</v>
      </c>
      <c r="O30" s="23" t="s">
        <v>29</v>
      </c>
      <c r="P30" s="24"/>
    </row>
    <row r="31" spans="1:16" s="25" customFormat="1" ht="25.5" customHeight="1">
      <c r="A31" s="12">
        <v>29</v>
      </c>
      <c r="B31" s="13">
        <v>25</v>
      </c>
      <c r="C31" s="20" t="s">
        <v>164</v>
      </c>
      <c r="D31" s="14">
        <v>105</v>
      </c>
      <c r="E31" s="14">
        <v>393</v>
      </c>
      <c r="F31" s="15">
        <f>(D31-E31)/E31</f>
        <v>-0.73282442748091603</v>
      </c>
      <c r="G31" s="22">
        <v>18</v>
      </c>
      <c r="H31" s="22">
        <v>3</v>
      </c>
      <c r="I31" s="16">
        <f t="shared" si="2"/>
        <v>6</v>
      </c>
      <c r="J31" s="13">
        <v>2</v>
      </c>
      <c r="K31" s="22">
        <v>6</v>
      </c>
      <c r="L31" s="14">
        <v>25772.799999999999</v>
      </c>
      <c r="M31" s="22">
        <v>1688</v>
      </c>
      <c r="N31" s="17">
        <v>45379</v>
      </c>
      <c r="O31" s="23" t="s">
        <v>38</v>
      </c>
      <c r="P31" s="24"/>
    </row>
    <row r="32" spans="1:16" s="25" customFormat="1" ht="25.5" customHeight="1">
      <c r="A32" s="12">
        <v>30</v>
      </c>
      <c r="B32" s="13" t="s">
        <v>16</v>
      </c>
      <c r="C32" s="20" t="s">
        <v>247</v>
      </c>
      <c r="D32" s="14">
        <v>103</v>
      </c>
      <c r="E32" s="14" t="s">
        <v>18</v>
      </c>
      <c r="F32" s="15" t="s">
        <v>18</v>
      </c>
      <c r="G32" s="22">
        <v>20</v>
      </c>
      <c r="H32" s="22">
        <v>1</v>
      </c>
      <c r="I32" s="16">
        <f t="shared" si="2"/>
        <v>20</v>
      </c>
      <c r="J32" s="13">
        <v>1</v>
      </c>
      <c r="K32" s="22" t="s">
        <v>18</v>
      </c>
      <c r="L32" s="14">
        <v>103</v>
      </c>
      <c r="M32" s="22">
        <v>20</v>
      </c>
      <c r="N32" s="17">
        <v>45408</v>
      </c>
      <c r="O32" s="23" t="s">
        <v>33</v>
      </c>
      <c r="P32" s="24"/>
    </row>
    <row r="33" spans="1:16" s="25" customFormat="1" ht="25.5" customHeight="1">
      <c r="A33" s="12">
        <v>31</v>
      </c>
      <c r="B33" s="13">
        <v>14</v>
      </c>
      <c r="C33" s="20" t="s">
        <v>188</v>
      </c>
      <c r="D33" s="14">
        <v>101.4</v>
      </c>
      <c r="E33" s="14">
        <v>3361.62</v>
      </c>
      <c r="F33" s="15">
        <f>(D33-E33)/E33</f>
        <v>-0.96983597194209936</v>
      </c>
      <c r="G33" s="22">
        <v>19</v>
      </c>
      <c r="H33" s="22">
        <v>4</v>
      </c>
      <c r="I33" s="16">
        <f t="shared" si="2"/>
        <v>4.75</v>
      </c>
      <c r="J33" s="13">
        <v>2</v>
      </c>
      <c r="K33" s="22">
        <v>6</v>
      </c>
      <c r="L33" s="14">
        <v>65279.17</v>
      </c>
      <c r="M33" s="22">
        <v>12838</v>
      </c>
      <c r="N33" s="17">
        <v>45373</v>
      </c>
      <c r="O33" s="23" t="s">
        <v>56</v>
      </c>
      <c r="P33" s="24"/>
    </row>
    <row r="34" spans="1:16" s="25" customFormat="1" ht="25.5" customHeight="1">
      <c r="A34" s="12">
        <v>32</v>
      </c>
      <c r="B34" s="13">
        <v>40</v>
      </c>
      <c r="C34" s="20" t="s">
        <v>214</v>
      </c>
      <c r="D34" s="14">
        <v>72</v>
      </c>
      <c r="E34" s="14">
        <v>35</v>
      </c>
      <c r="F34" s="15">
        <f>(D34-E34)/E34</f>
        <v>1.0571428571428572</v>
      </c>
      <c r="G34" s="22">
        <v>9</v>
      </c>
      <c r="H34" s="22">
        <v>1</v>
      </c>
      <c r="I34" s="16">
        <f t="shared" si="2"/>
        <v>9</v>
      </c>
      <c r="J34" s="13">
        <v>1</v>
      </c>
      <c r="K34" s="22">
        <v>4</v>
      </c>
      <c r="L34" s="14">
        <v>637.4</v>
      </c>
      <c r="M34" s="22">
        <v>116</v>
      </c>
      <c r="N34" s="17">
        <v>45387</v>
      </c>
      <c r="O34" s="23" t="s">
        <v>215</v>
      </c>
      <c r="P34" s="24"/>
    </row>
    <row r="35" spans="1:16" s="25" customFormat="1" ht="25.5" customHeight="1">
      <c r="A35" s="12">
        <v>33</v>
      </c>
      <c r="B35" s="13" t="s">
        <v>18</v>
      </c>
      <c r="C35" s="20" t="s">
        <v>169</v>
      </c>
      <c r="D35" s="14">
        <v>68.36</v>
      </c>
      <c r="E35" s="14" t="s">
        <v>18</v>
      </c>
      <c r="F35" s="14" t="s">
        <v>18</v>
      </c>
      <c r="G35" s="22">
        <v>17</v>
      </c>
      <c r="H35" s="22">
        <v>1</v>
      </c>
      <c r="I35" s="16">
        <f t="shared" si="2"/>
        <v>17</v>
      </c>
      <c r="J35" s="13">
        <v>1</v>
      </c>
      <c r="K35" s="22" t="s">
        <v>18</v>
      </c>
      <c r="L35" s="14">
        <v>22319.57</v>
      </c>
      <c r="M35" s="22">
        <v>3497</v>
      </c>
      <c r="N35" s="17">
        <v>45359</v>
      </c>
      <c r="O35" s="23" t="s">
        <v>56</v>
      </c>
      <c r="P35" s="24"/>
    </row>
    <row r="36" spans="1:16" s="25" customFormat="1" ht="25.5" customHeight="1">
      <c r="A36" s="12">
        <v>34</v>
      </c>
      <c r="B36" s="13">
        <v>23</v>
      </c>
      <c r="C36" s="20" t="s">
        <v>141</v>
      </c>
      <c r="D36" s="14">
        <v>62.2</v>
      </c>
      <c r="E36" s="14">
        <v>621.6</v>
      </c>
      <c r="F36" s="15">
        <f>(D36-E36)/E36</f>
        <v>-0.8999356499356499</v>
      </c>
      <c r="G36" s="22">
        <v>8</v>
      </c>
      <c r="H36" s="22">
        <v>2</v>
      </c>
      <c r="I36" s="16">
        <f t="shared" si="2"/>
        <v>4</v>
      </c>
      <c r="J36" s="13">
        <v>1</v>
      </c>
      <c r="K36" s="22">
        <v>10</v>
      </c>
      <c r="L36" s="14">
        <v>11473.1</v>
      </c>
      <c r="M36" s="22">
        <v>1769</v>
      </c>
      <c r="N36" s="17">
        <v>45345</v>
      </c>
      <c r="O36" s="23" t="s">
        <v>142</v>
      </c>
      <c r="P36" s="24"/>
    </row>
    <row r="37" spans="1:16" s="25" customFormat="1" ht="25.5" customHeight="1">
      <c r="A37" s="12">
        <v>35</v>
      </c>
      <c r="B37" s="13">
        <v>34</v>
      </c>
      <c r="C37" s="20" t="s">
        <v>132</v>
      </c>
      <c r="D37" s="14">
        <v>40</v>
      </c>
      <c r="E37" s="14">
        <v>100</v>
      </c>
      <c r="F37" s="15">
        <f>(D37-E37)/E37</f>
        <v>-0.6</v>
      </c>
      <c r="G37" s="22">
        <v>8</v>
      </c>
      <c r="H37" s="22">
        <v>1</v>
      </c>
      <c r="I37" s="16">
        <f t="shared" si="2"/>
        <v>8</v>
      </c>
      <c r="J37" s="13">
        <v>1</v>
      </c>
      <c r="K37" s="22" t="s">
        <v>18</v>
      </c>
      <c r="L37" s="14">
        <v>69418.329999999987</v>
      </c>
      <c r="M37" s="22">
        <v>13662</v>
      </c>
      <c r="N37" s="17">
        <v>45338</v>
      </c>
      <c r="O37" s="23" t="s">
        <v>29</v>
      </c>
      <c r="P37" s="24"/>
    </row>
    <row r="38" spans="1:16" s="25" customFormat="1" ht="25.5" customHeight="1">
      <c r="A38" s="12">
        <v>36</v>
      </c>
      <c r="B38" s="13" t="s">
        <v>18</v>
      </c>
      <c r="C38" s="49" t="s">
        <v>246</v>
      </c>
      <c r="D38" s="50">
        <v>39</v>
      </c>
      <c r="E38" s="14" t="s">
        <v>18</v>
      </c>
      <c r="F38" s="15" t="s">
        <v>18</v>
      </c>
      <c r="G38" s="52">
        <v>7</v>
      </c>
      <c r="H38" s="52">
        <v>1</v>
      </c>
      <c r="I38" s="16">
        <f t="shared" si="2"/>
        <v>7</v>
      </c>
      <c r="J38" s="46">
        <v>1</v>
      </c>
      <c r="K38" s="22" t="s">
        <v>18</v>
      </c>
      <c r="L38" s="14">
        <v>173</v>
      </c>
      <c r="M38" s="22">
        <v>29</v>
      </c>
      <c r="N38" s="17">
        <v>45401</v>
      </c>
      <c r="O38" s="23" t="s">
        <v>21</v>
      </c>
      <c r="P38" s="18"/>
    </row>
    <row r="39" spans="1:16" s="25" customFormat="1" ht="25.5" customHeight="1">
      <c r="A39" s="12">
        <v>37</v>
      </c>
      <c r="B39" s="13">
        <v>29</v>
      </c>
      <c r="C39" s="20" t="s">
        <v>241</v>
      </c>
      <c r="D39" s="14">
        <v>38</v>
      </c>
      <c r="E39" s="14">
        <v>216.23</v>
      </c>
      <c r="F39" s="15">
        <f>(D39-E39)/E39</f>
        <v>-0.82426120334828656</v>
      </c>
      <c r="G39" s="22">
        <v>9</v>
      </c>
      <c r="H39" s="22">
        <v>1</v>
      </c>
      <c r="I39" s="16">
        <f t="shared" si="2"/>
        <v>9</v>
      </c>
      <c r="J39" s="13">
        <v>1</v>
      </c>
      <c r="K39" s="22">
        <v>2</v>
      </c>
      <c r="L39" s="14">
        <v>489.78</v>
      </c>
      <c r="M39" s="22">
        <v>105</v>
      </c>
      <c r="N39" s="17">
        <v>45401</v>
      </c>
      <c r="O39" s="23" t="s">
        <v>51</v>
      </c>
      <c r="P39" s="24"/>
    </row>
    <row r="40" spans="1:16" s="25" customFormat="1" ht="25.5" customHeight="1">
      <c r="A40" s="12">
        <v>38</v>
      </c>
      <c r="B40" s="13">
        <v>36</v>
      </c>
      <c r="C40" s="20" t="s">
        <v>200</v>
      </c>
      <c r="D40" s="14">
        <v>32</v>
      </c>
      <c r="E40" s="14">
        <v>66</v>
      </c>
      <c r="F40" s="15">
        <f>(D40-E40)/E40</f>
        <v>-0.51515151515151514</v>
      </c>
      <c r="G40" s="22">
        <v>6</v>
      </c>
      <c r="H40" s="22">
        <v>1</v>
      </c>
      <c r="I40" s="16">
        <f t="shared" si="2"/>
        <v>6</v>
      </c>
      <c r="J40" s="13">
        <v>1</v>
      </c>
      <c r="K40" s="22">
        <v>6</v>
      </c>
      <c r="L40" s="14">
        <v>3392.33</v>
      </c>
      <c r="M40" s="22">
        <v>540</v>
      </c>
      <c r="N40" s="17">
        <v>45379</v>
      </c>
      <c r="O40" s="23" t="s">
        <v>38</v>
      </c>
      <c r="P40" s="24"/>
    </row>
    <row r="41" spans="1:16" s="87" customFormat="1" ht="25.5" customHeight="1">
      <c r="A41" s="29"/>
      <c r="B41" s="77"/>
      <c r="C41" s="78" t="s">
        <v>251</v>
      </c>
      <c r="D41" s="79">
        <f>SUBTOTAL(109,Table13245678910111213141517161819202122232426252728302931323334363537383456789101112141315161718[Pajamos 
(GBO)])</f>
        <v>128047.84999999999</v>
      </c>
      <c r="E41" s="79" t="s">
        <v>249</v>
      </c>
      <c r="F41" s="80">
        <f t="shared" ref="F41" si="3">(D41-E41)/E41</f>
        <v>-0.47557695694375618</v>
      </c>
      <c r="G41" s="81">
        <f>SUBTOTAL(109,Table13245678910111213141517161819202122232426252728302931323334363537383456789101112141315161718[Žiūrovų sk. 
(ADM)])</f>
        <v>19026</v>
      </c>
      <c r="H41" s="81"/>
      <c r="I41" s="82"/>
      <c r="J41" s="83"/>
      <c r="K41" s="81"/>
      <c r="L41" s="58"/>
      <c r="M41" s="60"/>
      <c r="N41" s="84"/>
      <c r="O41" s="85" t="s">
        <v>52</v>
      </c>
      <c r="P41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88486-11AC-4ECE-8ABB-F2D810C0FF8A}">
  <dimension ref="A1:XFC44"/>
  <sheetViews>
    <sheetView topLeftCell="A8" zoomScale="60" zoomScaleNormal="60" workbookViewId="0">
      <selection activeCell="C33" sqref="C33:O33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1" width="20.7109375" style="88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2">
        <v>1</v>
      </c>
      <c r="C3" s="20" t="s">
        <v>173</v>
      </c>
      <c r="D3" s="14">
        <v>46363.67</v>
      </c>
      <c r="E3" s="14">
        <v>54587.13</v>
      </c>
      <c r="F3" s="15">
        <f>(D3-E3)/E3</f>
        <v>-0.15064833047643281</v>
      </c>
      <c r="G3" s="22">
        <v>7490</v>
      </c>
      <c r="H3" s="22">
        <v>158</v>
      </c>
      <c r="I3" s="16">
        <f t="shared" ref="I3:I8" si="0">G3/H3</f>
        <v>47.405063291139243</v>
      </c>
      <c r="J3" s="12">
        <v>18</v>
      </c>
      <c r="K3" s="16">
        <v>7</v>
      </c>
      <c r="L3" s="14">
        <v>780928.76</v>
      </c>
      <c r="M3" s="22">
        <v>134593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14" t="s">
        <v>16</v>
      </c>
      <c r="C4" s="20" t="s">
        <v>237</v>
      </c>
      <c r="D4" s="14">
        <v>42481.63</v>
      </c>
      <c r="E4" s="14" t="s">
        <v>18</v>
      </c>
      <c r="F4" s="15" t="s">
        <v>18</v>
      </c>
      <c r="G4" s="22">
        <v>4962</v>
      </c>
      <c r="H4" s="22">
        <v>117</v>
      </c>
      <c r="I4" s="13">
        <f t="shared" si="0"/>
        <v>42.410256410256409</v>
      </c>
      <c r="J4" s="13">
        <v>16</v>
      </c>
      <c r="K4" s="13">
        <v>1</v>
      </c>
      <c r="L4" s="14">
        <v>44923.519999999997</v>
      </c>
      <c r="M4" s="22">
        <v>5312</v>
      </c>
      <c r="N4" s="17">
        <v>45401</v>
      </c>
      <c r="O4" s="47" t="s">
        <v>31</v>
      </c>
      <c r="P4" s="24"/>
    </row>
    <row r="5" spans="1:16" s="25" customFormat="1" ht="25.5" customHeight="1">
      <c r="A5" s="12">
        <v>3</v>
      </c>
      <c r="B5" s="13" t="s">
        <v>16</v>
      </c>
      <c r="C5" s="20" t="s">
        <v>236</v>
      </c>
      <c r="D5" s="14">
        <v>34155.74</v>
      </c>
      <c r="E5" s="15" t="s">
        <v>18</v>
      </c>
      <c r="F5" s="15" t="s">
        <v>18</v>
      </c>
      <c r="G5" s="22">
        <v>6202</v>
      </c>
      <c r="H5" s="22">
        <v>119</v>
      </c>
      <c r="I5" s="16">
        <f t="shared" si="0"/>
        <v>52.117647058823529</v>
      </c>
      <c r="J5" s="13">
        <v>19</v>
      </c>
      <c r="K5" s="16">
        <v>1</v>
      </c>
      <c r="L5" s="14">
        <v>34155.74</v>
      </c>
      <c r="M5" s="22">
        <v>6202</v>
      </c>
      <c r="N5" s="17">
        <v>45401</v>
      </c>
      <c r="O5" s="23" t="s">
        <v>29</v>
      </c>
      <c r="P5" s="24"/>
    </row>
    <row r="6" spans="1:16" s="25" customFormat="1" ht="25.5" customHeight="1">
      <c r="A6" s="12">
        <v>4</v>
      </c>
      <c r="B6" s="12">
        <v>4</v>
      </c>
      <c r="C6" s="20" t="s">
        <v>204</v>
      </c>
      <c r="D6" s="14">
        <v>17861.330000000002</v>
      </c>
      <c r="E6" s="14">
        <v>22282.31</v>
      </c>
      <c r="F6" s="15">
        <f>(D6-E6)/E6</f>
        <v>-0.19840761572745372</v>
      </c>
      <c r="G6" s="22">
        <v>2492</v>
      </c>
      <c r="H6" s="22">
        <v>74</v>
      </c>
      <c r="I6" s="16">
        <f t="shared" si="0"/>
        <v>33.675675675675677</v>
      </c>
      <c r="J6" s="13">
        <v>10</v>
      </c>
      <c r="K6" s="13">
        <v>4</v>
      </c>
      <c r="L6" s="14">
        <v>169886.91</v>
      </c>
      <c r="M6" s="22">
        <v>23721</v>
      </c>
      <c r="N6" s="17">
        <v>45380</v>
      </c>
      <c r="O6" s="23" t="s">
        <v>23</v>
      </c>
      <c r="P6" s="24"/>
    </row>
    <row r="7" spans="1:16" s="25" customFormat="1" ht="25.5" customHeight="1">
      <c r="A7" s="12">
        <v>5</v>
      </c>
      <c r="B7" s="13" t="s">
        <v>16</v>
      </c>
      <c r="C7" s="20" t="s">
        <v>239</v>
      </c>
      <c r="D7" s="14">
        <v>16298.14</v>
      </c>
      <c r="E7" s="14" t="s">
        <v>18</v>
      </c>
      <c r="F7" s="15" t="s">
        <v>18</v>
      </c>
      <c r="G7" s="22">
        <v>2163</v>
      </c>
      <c r="H7" s="22">
        <v>82</v>
      </c>
      <c r="I7" s="16">
        <f t="shared" si="0"/>
        <v>26.378048780487806</v>
      </c>
      <c r="J7" s="13">
        <v>14</v>
      </c>
      <c r="K7" s="13">
        <v>1</v>
      </c>
      <c r="L7" s="14">
        <v>16993.32</v>
      </c>
      <c r="M7" s="22">
        <v>2267</v>
      </c>
      <c r="N7" s="17">
        <v>45401</v>
      </c>
      <c r="O7" s="23" t="s">
        <v>21</v>
      </c>
      <c r="P7" s="18"/>
    </row>
    <row r="8" spans="1:16" s="25" customFormat="1" ht="25.5" customHeight="1">
      <c r="A8" s="12">
        <v>6</v>
      </c>
      <c r="B8" s="12">
        <v>5</v>
      </c>
      <c r="C8" s="20" t="s">
        <v>232</v>
      </c>
      <c r="D8" s="14">
        <v>16115.82</v>
      </c>
      <c r="E8" s="14">
        <v>22127.18</v>
      </c>
      <c r="F8" s="15">
        <f t="shared" ref="F8:F14" si="1">(D8-E8)/E8</f>
        <v>-0.27167311876163164</v>
      </c>
      <c r="G8" s="22">
        <v>2193</v>
      </c>
      <c r="H8" s="22">
        <v>61</v>
      </c>
      <c r="I8" s="13">
        <f t="shared" si="0"/>
        <v>35.950819672131146</v>
      </c>
      <c r="J8" s="13">
        <v>17</v>
      </c>
      <c r="K8" s="13">
        <v>2</v>
      </c>
      <c r="L8" s="14">
        <v>56685.35</v>
      </c>
      <c r="M8" s="22">
        <v>7913</v>
      </c>
      <c r="N8" s="17">
        <v>45394</v>
      </c>
      <c r="O8" s="23" t="s">
        <v>21</v>
      </c>
      <c r="P8" s="24"/>
    </row>
    <row r="9" spans="1:16" s="25" customFormat="1" ht="25.5" customHeight="1">
      <c r="A9" s="12">
        <v>7</v>
      </c>
      <c r="B9" s="12">
        <v>3</v>
      </c>
      <c r="C9" s="20" t="s">
        <v>231</v>
      </c>
      <c r="D9" s="14">
        <v>12418.399999999998</v>
      </c>
      <c r="E9" s="14">
        <v>22626.6</v>
      </c>
      <c r="F9" s="15">
        <f t="shared" si="1"/>
        <v>-0.45115925503610799</v>
      </c>
      <c r="G9" s="22">
        <v>1784</v>
      </c>
      <c r="H9" s="15" t="s">
        <v>18</v>
      </c>
      <c r="I9" s="15" t="s">
        <v>18</v>
      </c>
      <c r="J9" s="13">
        <v>15</v>
      </c>
      <c r="K9" s="16">
        <v>2</v>
      </c>
      <c r="L9" s="14">
        <v>45771.64</v>
      </c>
      <c r="M9" s="22">
        <v>7479</v>
      </c>
      <c r="N9" s="17">
        <v>45394</v>
      </c>
      <c r="O9" s="23" t="s">
        <v>130</v>
      </c>
      <c r="P9" s="24"/>
    </row>
    <row r="10" spans="1:16" s="25" customFormat="1" ht="25.5" customHeight="1">
      <c r="A10" s="12">
        <v>8</v>
      </c>
      <c r="B10" s="12">
        <v>2</v>
      </c>
      <c r="C10" s="20" t="s">
        <v>233</v>
      </c>
      <c r="D10" s="14">
        <v>10502.66</v>
      </c>
      <c r="E10" s="14">
        <v>23692.45</v>
      </c>
      <c r="F10" s="15">
        <f t="shared" si="1"/>
        <v>-0.55670857171799459</v>
      </c>
      <c r="G10" s="22">
        <v>1408</v>
      </c>
      <c r="H10" s="22">
        <v>55</v>
      </c>
      <c r="I10" s="16">
        <f>G10/H10</f>
        <v>25.6</v>
      </c>
      <c r="J10" s="13">
        <v>15</v>
      </c>
      <c r="K10" s="16">
        <v>2</v>
      </c>
      <c r="L10" s="14">
        <v>42777.27</v>
      </c>
      <c r="M10" s="22">
        <v>5667</v>
      </c>
      <c r="N10" s="17">
        <v>45394</v>
      </c>
      <c r="O10" s="23" t="s">
        <v>234</v>
      </c>
      <c r="P10" s="24"/>
    </row>
    <row r="11" spans="1:16" s="25" customFormat="1" ht="25.5" customHeight="1">
      <c r="A11" s="12">
        <v>9</v>
      </c>
      <c r="B11" s="12">
        <v>6</v>
      </c>
      <c r="C11" s="20" t="s">
        <v>155</v>
      </c>
      <c r="D11" s="14">
        <v>10132.14</v>
      </c>
      <c r="E11" s="14">
        <v>17646.82</v>
      </c>
      <c r="F11" s="15">
        <f t="shared" si="1"/>
        <v>-0.42583762966925487</v>
      </c>
      <c r="G11" s="22">
        <v>1312</v>
      </c>
      <c r="H11" s="22">
        <v>40</v>
      </c>
      <c r="I11" s="16">
        <f>G11/H11</f>
        <v>32.799999999999997</v>
      </c>
      <c r="J11" s="13">
        <v>6</v>
      </c>
      <c r="K11" s="16">
        <v>8</v>
      </c>
      <c r="L11" s="14">
        <v>801303.12</v>
      </c>
      <c r="M11" s="22">
        <v>100238</v>
      </c>
      <c r="N11" s="17">
        <v>45352</v>
      </c>
      <c r="O11" s="23" t="s">
        <v>23</v>
      </c>
      <c r="P11" s="24"/>
    </row>
    <row r="12" spans="1:16" s="25" customFormat="1" ht="25.5" customHeight="1">
      <c r="A12" s="12">
        <v>10</v>
      </c>
      <c r="B12" s="12">
        <v>10</v>
      </c>
      <c r="C12" s="20" t="s">
        <v>195</v>
      </c>
      <c r="D12" s="14">
        <v>5679.41</v>
      </c>
      <c r="E12" s="14">
        <v>7148.53</v>
      </c>
      <c r="F12" s="15">
        <f t="shared" si="1"/>
        <v>-0.20551358111387935</v>
      </c>
      <c r="G12" s="22">
        <v>845</v>
      </c>
      <c r="H12" s="22">
        <v>19</v>
      </c>
      <c r="I12" s="16">
        <f>G12/H12</f>
        <v>44.473684210526315</v>
      </c>
      <c r="J12" s="13">
        <v>9</v>
      </c>
      <c r="K12" s="16">
        <v>5</v>
      </c>
      <c r="L12" s="14">
        <v>49025.86</v>
      </c>
      <c r="M12" s="22">
        <v>8268</v>
      </c>
      <c r="N12" s="17">
        <v>45379</v>
      </c>
      <c r="O12" s="23" t="s">
        <v>38</v>
      </c>
      <c r="P12" s="24"/>
    </row>
    <row r="13" spans="1:16" s="25" customFormat="1" ht="25.5" customHeight="1">
      <c r="A13" s="12">
        <v>11</v>
      </c>
      <c r="B13" s="12">
        <v>7</v>
      </c>
      <c r="C13" s="20" t="s">
        <v>230</v>
      </c>
      <c r="D13" s="14">
        <v>5354</v>
      </c>
      <c r="E13" s="14">
        <v>12523</v>
      </c>
      <c r="F13" s="15">
        <f t="shared" si="1"/>
        <v>-0.57246666134312862</v>
      </c>
      <c r="G13" s="22">
        <v>989</v>
      </c>
      <c r="H13" s="15" t="s">
        <v>18</v>
      </c>
      <c r="I13" s="15" t="s">
        <v>18</v>
      </c>
      <c r="J13" s="13">
        <v>17</v>
      </c>
      <c r="K13" s="16">
        <v>2</v>
      </c>
      <c r="L13" s="14">
        <v>21108</v>
      </c>
      <c r="M13" s="22">
        <v>4144</v>
      </c>
      <c r="N13" s="17">
        <v>45394</v>
      </c>
      <c r="O13" s="23" t="s">
        <v>152</v>
      </c>
      <c r="P13" s="24"/>
    </row>
    <row r="14" spans="1:16" s="25" customFormat="1" ht="25.5" customHeight="1">
      <c r="A14" s="12">
        <v>12</v>
      </c>
      <c r="B14" s="12">
        <v>9</v>
      </c>
      <c r="C14" s="20" t="s">
        <v>187</v>
      </c>
      <c r="D14" s="14">
        <v>4675.29</v>
      </c>
      <c r="E14" s="14">
        <v>7875.22</v>
      </c>
      <c r="F14" s="15">
        <f t="shared" si="1"/>
        <v>-0.40632896604793267</v>
      </c>
      <c r="G14" s="22">
        <v>698</v>
      </c>
      <c r="H14" s="22">
        <v>18</v>
      </c>
      <c r="I14" s="16">
        <f t="shared" ref="I14:I22" si="2">G14/H14</f>
        <v>38.777777777777779</v>
      </c>
      <c r="J14" s="13">
        <v>5</v>
      </c>
      <c r="K14" s="13">
        <v>5</v>
      </c>
      <c r="L14" s="14">
        <v>85251.35</v>
      </c>
      <c r="M14" s="22">
        <v>13441</v>
      </c>
      <c r="N14" s="17">
        <v>45373</v>
      </c>
      <c r="O14" s="23" t="s">
        <v>171</v>
      </c>
      <c r="P14" s="24"/>
    </row>
    <row r="15" spans="1:16" s="25" customFormat="1" ht="25.5" customHeight="1">
      <c r="A15" s="12">
        <v>13</v>
      </c>
      <c r="B15" s="13" t="s">
        <v>108</v>
      </c>
      <c r="C15" s="20" t="s">
        <v>238</v>
      </c>
      <c r="D15" s="14">
        <v>3797.64</v>
      </c>
      <c r="E15" s="14" t="s">
        <v>18</v>
      </c>
      <c r="F15" s="15" t="s">
        <v>18</v>
      </c>
      <c r="G15" s="22">
        <v>678</v>
      </c>
      <c r="H15" s="22">
        <v>9</v>
      </c>
      <c r="I15" s="16">
        <f t="shared" si="2"/>
        <v>75.333333333333329</v>
      </c>
      <c r="J15" s="13">
        <v>9</v>
      </c>
      <c r="K15" s="16">
        <v>0</v>
      </c>
      <c r="L15" s="14">
        <v>3797.64</v>
      </c>
      <c r="M15" s="22">
        <v>678</v>
      </c>
      <c r="N15" s="17" t="s">
        <v>106</v>
      </c>
      <c r="O15" s="23" t="s">
        <v>31</v>
      </c>
      <c r="P15" s="24"/>
    </row>
    <row r="16" spans="1:16" s="25" customFormat="1" ht="25.5" customHeight="1">
      <c r="A16" s="12">
        <v>14</v>
      </c>
      <c r="B16" s="12">
        <v>8</v>
      </c>
      <c r="C16" s="20" t="s">
        <v>188</v>
      </c>
      <c r="D16" s="14">
        <v>3361.62</v>
      </c>
      <c r="E16" s="14">
        <v>10157.34</v>
      </c>
      <c r="F16" s="15">
        <f>(D16-E16)/E16</f>
        <v>-0.66904524215985683</v>
      </c>
      <c r="G16" s="22">
        <v>605</v>
      </c>
      <c r="H16" s="22">
        <v>27</v>
      </c>
      <c r="I16" s="16">
        <f t="shared" si="2"/>
        <v>22.407407407407408</v>
      </c>
      <c r="J16" s="13">
        <v>8</v>
      </c>
      <c r="K16" s="16">
        <v>5</v>
      </c>
      <c r="L16" s="14">
        <v>64609.19</v>
      </c>
      <c r="M16" s="22">
        <v>12676</v>
      </c>
      <c r="N16" s="17">
        <v>45373</v>
      </c>
      <c r="O16" s="23" t="s">
        <v>56</v>
      </c>
      <c r="P16" s="24"/>
    </row>
    <row r="17" spans="1:16" s="25" customFormat="1" ht="25.5" customHeight="1">
      <c r="A17" s="12">
        <v>15</v>
      </c>
      <c r="B17" s="13" t="s">
        <v>16</v>
      </c>
      <c r="C17" s="20" t="s">
        <v>240</v>
      </c>
      <c r="D17" s="14">
        <v>2742.7</v>
      </c>
      <c r="E17" s="14" t="s">
        <v>18</v>
      </c>
      <c r="F17" s="15" t="s">
        <v>18</v>
      </c>
      <c r="G17" s="22">
        <v>506</v>
      </c>
      <c r="H17" s="22">
        <v>10</v>
      </c>
      <c r="I17" s="16">
        <f t="shared" si="2"/>
        <v>50.6</v>
      </c>
      <c r="J17" s="13">
        <v>6</v>
      </c>
      <c r="K17" s="16">
        <v>1</v>
      </c>
      <c r="L17" s="14">
        <v>2742.7</v>
      </c>
      <c r="M17" s="22">
        <v>506</v>
      </c>
      <c r="N17" s="17">
        <v>45401</v>
      </c>
      <c r="O17" s="23" t="s">
        <v>35</v>
      </c>
      <c r="P17" s="18"/>
    </row>
    <row r="18" spans="1:16" s="25" customFormat="1" ht="25.5" customHeight="1">
      <c r="A18" s="12">
        <v>16</v>
      </c>
      <c r="B18" s="12">
        <v>11</v>
      </c>
      <c r="C18" s="20" t="s">
        <v>194</v>
      </c>
      <c r="D18" s="14">
        <v>2123.8000000000002</v>
      </c>
      <c r="E18" s="14">
        <v>5912.57</v>
      </c>
      <c r="F18" s="15">
        <f t="shared" ref="F18:F27" si="3">(D18-E18)/E18</f>
        <v>-0.64079917869894132</v>
      </c>
      <c r="G18" s="22">
        <v>327</v>
      </c>
      <c r="H18" s="22">
        <v>9</v>
      </c>
      <c r="I18" s="16">
        <f t="shared" si="2"/>
        <v>36.333333333333336</v>
      </c>
      <c r="J18" s="13">
        <v>6</v>
      </c>
      <c r="K18" s="16">
        <v>5</v>
      </c>
      <c r="L18" s="14">
        <v>59518.55</v>
      </c>
      <c r="M18" s="22">
        <v>9371</v>
      </c>
      <c r="N18" s="17">
        <v>45379</v>
      </c>
      <c r="O18" s="23" t="s">
        <v>38</v>
      </c>
      <c r="P18" s="24"/>
    </row>
    <row r="19" spans="1:16" s="25" customFormat="1" ht="25.5" customHeight="1">
      <c r="A19" s="12">
        <v>17</v>
      </c>
      <c r="B19" s="12">
        <v>13</v>
      </c>
      <c r="C19" s="20" t="s">
        <v>189</v>
      </c>
      <c r="D19" s="14">
        <v>2117.2199999999998</v>
      </c>
      <c r="E19" s="14">
        <v>3699.78</v>
      </c>
      <c r="F19" s="15">
        <f t="shared" si="3"/>
        <v>-0.42774435236689756</v>
      </c>
      <c r="G19" s="22">
        <v>276</v>
      </c>
      <c r="H19" s="22">
        <v>8</v>
      </c>
      <c r="I19" s="16">
        <f t="shared" si="2"/>
        <v>34.5</v>
      </c>
      <c r="J19" s="13">
        <v>3</v>
      </c>
      <c r="K19" s="16">
        <v>5</v>
      </c>
      <c r="L19" s="14">
        <v>67413.98</v>
      </c>
      <c r="M19" s="22">
        <v>9783</v>
      </c>
      <c r="N19" s="17">
        <v>45373</v>
      </c>
      <c r="O19" s="23" t="s">
        <v>56</v>
      </c>
      <c r="P19" s="24"/>
    </row>
    <row r="20" spans="1:16" s="25" customFormat="1" ht="25.5" customHeight="1">
      <c r="A20" s="12">
        <v>18</v>
      </c>
      <c r="B20" s="12">
        <v>12</v>
      </c>
      <c r="C20" s="20" t="s">
        <v>217</v>
      </c>
      <c r="D20" s="14">
        <v>1212.06</v>
      </c>
      <c r="E20" s="14">
        <v>5785.33</v>
      </c>
      <c r="F20" s="15">
        <f t="shared" si="3"/>
        <v>-0.79049423282682241</v>
      </c>
      <c r="G20" s="22">
        <v>158</v>
      </c>
      <c r="H20" s="22">
        <v>10</v>
      </c>
      <c r="I20" s="16">
        <f t="shared" si="2"/>
        <v>15.8</v>
      </c>
      <c r="J20" s="13">
        <v>4</v>
      </c>
      <c r="K20" s="16">
        <v>3</v>
      </c>
      <c r="L20" s="14">
        <v>28441.66</v>
      </c>
      <c r="M20" s="22">
        <v>3907</v>
      </c>
      <c r="N20" s="17">
        <v>45387</v>
      </c>
      <c r="O20" s="23" t="s">
        <v>33</v>
      </c>
      <c r="P20" s="24"/>
    </row>
    <row r="21" spans="1:16" s="25" customFormat="1" ht="25.5" customHeight="1">
      <c r="A21" s="12">
        <v>19</v>
      </c>
      <c r="B21" s="12">
        <v>17</v>
      </c>
      <c r="C21" s="20" t="s">
        <v>227</v>
      </c>
      <c r="D21" s="14">
        <v>855.50000000000011</v>
      </c>
      <c r="E21" s="14">
        <v>1076.2</v>
      </c>
      <c r="F21" s="15">
        <f t="shared" si="3"/>
        <v>-0.20507340643003152</v>
      </c>
      <c r="G21" s="22">
        <v>119</v>
      </c>
      <c r="H21" s="22">
        <v>6</v>
      </c>
      <c r="I21" s="16">
        <f t="shared" si="2"/>
        <v>19.833333333333332</v>
      </c>
      <c r="J21" s="13">
        <v>4</v>
      </c>
      <c r="K21" s="16">
        <v>3</v>
      </c>
      <c r="L21" s="14">
        <v>7445.4</v>
      </c>
      <c r="M21" s="14">
        <v>1236</v>
      </c>
      <c r="N21" s="17">
        <v>45387</v>
      </c>
      <c r="O21" s="23" t="s">
        <v>83</v>
      </c>
      <c r="P21" s="24"/>
    </row>
    <row r="22" spans="1:16" s="25" customFormat="1" ht="25.5" customHeight="1">
      <c r="A22" s="12">
        <v>20</v>
      </c>
      <c r="B22" s="12">
        <v>16</v>
      </c>
      <c r="C22" s="20" t="s">
        <v>162</v>
      </c>
      <c r="D22" s="14">
        <v>853.3</v>
      </c>
      <c r="E22" s="14">
        <v>1292.5</v>
      </c>
      <c r="F22" s="15">
        <f t="shared" si="3"/>
        <v>-0.33980657640232109</v>
      </c>
      <c r="G22" s="22">
        <v>131</v>
      </c>
      <c r="H22" s="22">
        <v>4</v>
      </c>
      <c r="I22" s="16">
        <f t="shared" si="2"/>
        <v>32.75</v>
      </c>
      <c r="J22" s="13">
        <v>3</v>
      </c>
      <c r="K22" s="16">
        <v>5</v>
      </c>
      <c r="L22" s="14">
        <v>36385.440000000002</v>
      </c>
      <c r="M22" s="22">
        <v>3842</v>
      </c>
      <c r="N22" s="17">
        <v>45379</v>
      </c>
      <c r="O22" s="23" t="s">
        <v>38</v>
      </c>
      <c r="P22" s="24"/>
    </row>
    <row r="23" spans="1:16" s="25" customFormat="1" ht="25.5" customHeight="1">
      <c r="A23" s="12">
        <v>21</v>
      </c>
      <c r="B23" s="12">
        <v>15</v>
      </c>
      <c r="C23" s="20" t="s">
        <v>84</v>
      </c>
      <c r="D23" s="14">
        <v>764.64</v>
      </c>
      <c r="E23" s="14">
        <v>1422.08</v>
      </c>
      <c r="F23" s="15">
        <f t="shared" si="3"/>
        <v>-0.46230873087308727</v>
      </c>
      <c r="G23" s="22">
        <v>112</v>
      </c>
      <c r="H23" s="15" t="s">
        <v>18</v>
      </c>
      <c r="I23" s="15" t="s">
        <v>18</v>
      </c>
      <c r="J23" s="13">
        <v>1</v>
      </c>
      <c r="K23" s="16">
        <v>14</v>
      </c>
      <c r="L23" s="14">
        <v>1308905.1499999999</v>
      </c>
      <c r="M23" s="22">
        <v>192964</v>
      </c>
      <c r="N23" s="17">
        <v>45310</v>
      </c>
      <c r="O23" s="23" t="s">
        <v>85</v>
      </c>
      <c r="P23" s="24"/>
    </row>
    <row r="24" spans="1:16" s="25" customFormat="1" ht="25.5" customHeight="1">
      <c r="A24" s="12">
        <v>22</v>
      </c>
      <c r="B24" s="12">
        <v>21</v>
      </c>
      <c r="C24" s="20" t="s">
        <v>90</v>
      </c>
      <c r="D24" s="14">
        <v>744.9</v>
      </c>
      <c r="E24" s="14">
        <v>493.2</v>
      </c>
      <c r="F24" s="15">
        <f t="shared" si="3"/>
        <v>0.51034063260340634</v>
      </c>
      <c r="G24" s="22">
        <v>107</v>
      </c>
      <c r="H24" s="22">
        <v>3</v>
      </c>
      <c r="I24" s="16">
        <f>G24/H24</f>
        <v>35.666666666666664</v>
      </c>
      <c r="J24" s="13">
        <v>2</v>
      </c>
      <c r="K24" s="16">
        <v>14</v>
      </c>
      <c r="L24" s="14">
        <v>361849.55</v>
      </c>
      <c r="M24" s="22">
        <v>51860</v>
      </c>
      <c r="N24" s="17">
        <v>45310</v>
      </c>
      <c r="O24" s="23" t="s">
        <v>33</v>
      </c>
      <c r="P24" s="24"/>
    </row>
    <row r="25" spans="1:16" s="25" customFormat="1" ht="25.5">
      <c r="A25" s="12">
        <v>23</v>
      </c>
      <c r="B25" s="12">
        <v>23</v>
      </c>
      <c r="C25" s="20" t="s">
        <v>141</v>
      </c>
      <c r="D25" s="14">
        <v>621.6</v>
      </c>
      <c r="E25" s="14">
        <v>350.6</v>
      </c>
      <c r="F25" s="15">
        <f t="shared" si="3"/>
        <v>0.77296063890473465</v>
      </c>
      <c r="G25" s="22">
        <v>94</v>
      </c>
      <c r="H25" s="22">
        <v>3</v>
      </c>
      <c r="I25" s="16">
        <f>G25/H25</f>
        <v>31.333333333333332</v>
      </c>
      <c r="J25" s="13">
        <v>2</v>
      </c>
      <c r="K25" s="16">
        <v>9</v>
      </c>
      <c r="L25" s="14">
        <v>11280.9</v>
      </c>
      <c r="M25" s="22">
        <v>1737</v>
      </c>
      <c r="N25" s="17">
        <v>45345</v>
      </c>
      <c r="O25" s="23" t="s">
        <v>142</v>
      </c>
      <c r="P25" s="24"/>
    </row>
    <row r="26" spans="1:16" s="25" customFormat="1" ht="25.5" customHeight="1">
      <c r="A26" s="12">
        <v>24</v>
      </c>
      <c r="B26" s="12">
        <v>14</v>
      </c>
      <c r="C26" s="20" t="s">
        <v>213</v>
      </c>
      <c r="D26" s="14">
        <v>502.9</v>
      </c>
      <c r="E26" s="14">
        <v>2859.55</v>
      </c>
      <c r="F26" s="15">
        <f t="shared" si="3"/>
        <v>-0.82413316780612333</v>
      </c>
      <c r="G26" s="22">
        <v>70</v>
      </c>
      <c r="H26" s="22">
        <v>4</v>
      </c>
      <c r="I26" s="16">
        <f>G26/H26</f>
        <v>17.5</v>
      </c>
      <c r="J26" s="13">
        <v>2</v>
      </c>
      <c r="K26" s="16">
        <v>3</v>
      </c>
      <c r="L26" s="14">
        <v>18194.48</v>
      </c>
      <c r="M26" s="22">
        <v>2779</v>
      </c>
      <c r="N26" s="17">
        <v>45387</v>
      </c>
      <c r="O26" s="23" t="s">
        <v>29</v>
      </c>
      <c r="P26" s="24"/>
    </row>
    <row r="27" spans="1:16" s="25" customFormat="1" ht="25.5" customHeight="1">
      <c r="A27" s="12">
        <v>25</v>
      </c>
      <c r="B27" s="12">
        <v>27</v>
      </c>
      <c r="C27" s="20" t="s">
        <v>164</v>
      </c>
      <c r="D27" s="14">
        <v>393</v>
      </c>
      <c r="E27" s="14">
        <v>208</v>
      </c>
      <c r="F27" s="15">
        <f t="shared" si="3"/>
        <v>0.88942307692307687</v>
      </c>
      <c r="G27" s="22">
        <v>74</v>
      </c>
      <c r="H27" s="22">
        <v>2</v>
      </c>
      <c r="I27" s="16">
        <f>G27/H27</f>
        <v>37</v>
      </c>
      <c r="J27" s="13">
        <v>2</v>
      </c>
      <c r="K27" s="16">
        <v>5</v>
      </c>
      <c r="L27" s="14">
        <v>25667.8</v>
      </c>
      <c r="M27" s="22">
        <v>1670</v>
      </c>
      <c r="N27" s="17">
        <v>45379</v>
      </c>
      <c r="O27" s="23" t="s">
        <v>38</v>
      </c>
      <c r="P27" s="24"/>
    </row>
    <row r="28" spans="1:16" s="25" customFormat="1" ht="25.5" customHeight="1">
      <c r="A28" s="12">
        <v>26</v>
      </c>
      <c r="B28" s="22" t="s">
        <v>18</v>
      </c>
      <c r="C28" s="20" t="s">
        <v>34</v>
      </c>
      <c r="D28" s="14">
        <v>289.2</v>
      </c>
      <c r="E28" s="14" t="s">
        <v>18</v>
      </c>
      <c r="F28" s="15" t="s">
        <v>18</v>
      </c>
      <c r="G28" s="22">
        <v>39</v>
      </c>
      <c r="H28" s="22">
        <v>1</v>
      </c>
      <c r="I28" s="16">
        <f>G28/H28</f>
        <v>39</v>
      </c>
      <c r="J28" s="13">
        <v>1</v>
      </c>
      <c r="K28" s="16" t="s">
        <v>18</v>
      </c>
      <c r="L28" s="14">
        <v>50627.199999999997</v>
      </c>
      <c r="M28" s="22">
        <v>7940</v>
      </c>
      <c r="N28" s="17">
        <v>45282</v>
      </c>
      <c r="O28" s="23" t="s">
        <v>35</v>
      </c>
      <c r="P28" s="18"/>
    </row>
    <row r="29" spans="1:16" s="25" customFormat="1" ht="25.5" customHeight="1">
      <c r="A29" s="12">
        <v>27</v>
      </c>
      <c r="B29" s="12">
        <v>24</v>
      </c>
      <c r="C29" s="20" t="s">
        <v>212</v>
      </c>
      <c r="D29" s="14">
        <v>279</v>
      </c>
      <c r="E29" s="14">
        <v>258</v>
      </c>
      <c r="F29" s="15">
        <f>(D29-E29)/E29</f>
        <v>8.1395348837209308E-2</v>
      </c>
      <c r="G29" s="22">
        <v>35</v>
      </c>
      <c r="H29" s="16" t="s">
        <v>18</v>
      </c>
      <c r="I29" s="16" t="s">
        <v>18</v>
      </c>
      <c r="J29" s="13">
        <v>2</v>
      </c>
      <c r="K29" s="16">
        <v>3</v>
      </c>
      <c r="L29" s="14">
        <v>4739</v>
      </c>
      <c r="M29" s="22">
        <v>949</v>
      </c>
      <c r="N29" s="17">
        <v>45387</v>
      </c>
      <c r="O29" s="23" t="s">
        <v>152</v>
      </c>
      <c r="P29" s="24"/>
    </row>
    <row r="30" spans="1:16" s="25" customFormat="1" ht="25.5" customHeight="1">
      <c r="A30" s="12">
        <v>28</v>
      </c>
      <c r="B30" s="14" t="s">
        <v>18</v>
      </c>
      <c r="C30" s="20" t="s">
        <v>196</v>
      </c>
      <c r="D30" s="14">
        <v>234.6</v>
      </c>
      <c r="E30" s="14" t="s">
        <v>18</v>
      </c>
      <c r="F30" s="15" t="s">
        <v>18</v>
      </c>
      <c r="G30" s="22">
        <v>32</v>
      </c>
      <c r="H30" s="22">
        <v>2</v>
      </c>
      <c r="I30" s="16">
        <f t="shared" ref="I30:I43" si="4">G30/H30</f>
        <v>16</v>
      </c>
      <c r="J30" s="13">
        <v>2</v>
      </c>
      <c r="K30" s="16" t="s">
        <v>18</v>
      </c>
      <c r="L30" s="14">
        <v>6075.2</v>
      </c>
      <c r="M30" s="22">
        <v>1222</v>
      </c>
      <c r="N30" s="17">
        <v>45379</v>
      </c>
      <c r="O30" s="23" t="s">
        <v>38</v>
      </c>
      <c r="P30" s="18"/>
    </row>
    <row r="31" spans="1:16" s="25" customFormat="1" ht="25.5" customHeight="1">
      <c r="A31" s="12">
        <v>29</v>
      </c>
      <c r="B31" s="13" t="s">
        <v>16</v>
      </c>
      <c r="C31" s="20" t="s">
        <v>241</v>
      </c>
      <c r="D31" s="14">
        <v>216.23</v>
      </c>
      <c r="E31" s="14" t="s">
        <v>18</v>
      </c>
      <c r="F31" s="15" t="s">
        <v>18</v>
      </c>
      <c r="G31" s="22">
        <v>36</v>
      </c>
      <c r="H31" s="22">
        <v>7</v>
      </c>
      <c r="I31" s="16">
        <f t="shared" si="4"/>
        <v>5.1428571428571432</v>
      </c>
      <c r="J31" s="13">
        <v>4</v>
      </c>
      <c r="K31" s="16">
        <v>1</v>
      </c>
      <c r="L31" s="14">
        <v>216.23</v>
      </c>
      <c r="M31" s="22">
        <v>36</v>
      </c>
      <c r="N31" s="17">
        <v>45401</v>
      </c>
      <c r="O31" s="23" t="s">
        <v>51</v>
      </c>
      <c r="P31" s="18"/>
    </row>
    <row r="32" spans="1:16" s="25" customFormat="1" ht="25.5" customHeight="1">
      <c r="A32" s="12">
        <v>30</v>
      </c>
      <c r="B32" s="12">
        <v>33</v>
      </c>
      <c r="C32" s="20" t="s">
        <v>160</v>
      </c>
      <c r="D32" s="14">
        <v>163.19999999999999</v>
      </c>
      <c r="E32" s="14">
        <v>78.2</v>
      </c>
      <c r="F32" s="15">
        <f>(D32-E32)/E32</f>
        <v>1.0869565217391302</v>
      </c>
      <c r="G32" s="22">
        <v>25</v>
      </c>
      <c r="H32" s="22">
        <v>2</v>
      </c>
      <c r="I32" s="16">
        <f t="shared" si="4"/>
        <v>12.5</v>
      </c>
      <c r="J32" s="13">
        <v>2</v>
      </c>
      <c r="K32" s="16">
        <v>5</v>
      </c>
      <c r="L32" s="14">
        <v>7260</v>
      </c>
      <c r="M32" s="22">
        <v>649</v>
      </c>
      <c r="N32" s="17">
        <v>45379</v>
      </c>
      <c r="O32" s="23" t="s">
        <v>38</v>
      </c>
      <c r="P32" s="24"/>
    </row>
    <row r="33" spans="1:16" s="25" customFormat="1" ht="25.5" customHeight="1">
      <c r="A33" s="12">
        <v>31</v>
      </c>
      <c r="B33" s="12">
        <v>18</v>
      </c>
      <c r="C33" s="20" t="s">
        <v>133</v>
      </c>
      <c r="D33" s="14">
        <v>151.19999999999999</v>
      </c>
      <c r="E33" s="14">
        <v>786.2</v>
      </c>
      <c r="F33" s="15">
        <f>(D33-E33)/E33</f>
        <v>-0.80768252353090808</v>
      </c>
      <c r="G33" s="22">
        <v>25</v>
      </c>
      <c r="H33" s="22">
        <v>2</v>
      </c>
      <c r="I33" s="16">
        <f t="shared" si="4"/>
        <v>12.5</v>
      </c>
      <c r="J33" s="13">
        <v>2</v>
      </c>
      <c r="K33" s="15" t="s">
        <v>18</v>
      </c>
      <c r="L33" s="14">
        <v>22235.09</v>
      </c>
      <c r="M33" s="22">
        <v>4097</v>
      </c>
      <c r="N33" s="17">
        <v>45345</v>
      </c>
      <c r="O33" s="23" t="s">
        <v>31</v>
      </c>
      <c r="P33" s="24"/>
    </row>
    <row r="34" spans="1:16" s="25" customFormat="1" ht="25.5" customHeight="1">
      <c r="A34" s="12">
        <v>32</v>
      </c>
      <c r="B34" s="12">
        <v>20</v>
      </c>
      <c r="C34" s="20" t="s">
        <v>163</v>
      </c>
      <c r="D34" s="14">
        <v>103.6</v>
      </c>
      <c r="E34" s="14">
        <v>513.1</v>
      </c>
      <c r="F34" s="15">
        <f>(D34-E34)/E34</f>
        <v>-0.79809004092769442</v>
      </c>
      <c r="G34" s="22">
        <v>19</v>
      </c>
      <c r="H34" s="22">
        <v>2</v>
      </c>
      <c r="I34" s="16">
        <f t="shared" si="4"/>
        <v>9.5</v>
      </c>
      <c r="J34" s="13">
        <v>2</v>
      </c>
      <c r="K34" s="16">
        <v>5</v>
      </c>
      <c r="L34" s="14">
        <v>19644.849999999999</v>
      </c>
      <c r="M34" s="22">
        <v>2053</v>
      </c>
      <c r="N34" s="17">
        <v>45379</v>
      </c>
      <c r="O34" s="23" t="s">
        <v>38</v>
      </c>
      <c r="P34" s="24"/>
    </row>
    <row r="35" spans="1:16" s="25" customFormat="1" ht="25.5" customHeight="1">
      <c r="A35" s="12">
        <v>33</v>
      </c>
      <c r="B35" s="12">
        <v>35</v>
      </c>
      <c r="C35" s="20" t="s">
        <v>199</v>
      </c>
      <c r="D35" s="14">
        <v>100</v>
      </c>
      <c r="E35" s="14">
        <v>64</v>
      </c>
      <c r="F35" s="15">
        <f>(D35-E35)/E35</f>
        <v>0.5625</v>
      </c>
      <c r="G35" s="22">
        <v>18</v>
      </c>
      <c r="H35" s="22">
        <v>1</v>
      </c>
      <c r="I35" s="16">
        <f t="shared" si="4"/>
        <v>18</v>
      </c>
      <c r="J35" s="13">
        <v>1</v>
      </c>
      <c r="K35" s="16">
        <v>5</v>
      </c>
      <c r="L35" s="14">
        <v>3304.68</v>
      </c>
      <c r="M35" s="22">
        <v>672</v>
      </c>
      <c r="N35" s="17">
        <v>45379</v>
      </c>
      <c r="O35" s="23" t="s">
        <v>38</v>
      </c>
      <c r="P35" s="24"/>
    </row>
    <row r="36" spans="1:16" s="25" customFormat="1" ht="25.5" customHeight="1">
      <c r="A36" s="12">
        <v>34</v>
      </c>
      <c r="B36" s="15" t="s">
        <v>18</v>
      </c>
      <c r="C36" s="20" t="s">
        <v>132</v>
      </c>
      <c r="D36" s="14">
        <v>100</v>
      </c>
      <c r="E36" s="15" t="s">
        <v>18</v>
      </c>
      <c r="F36" s="15" t="s">
        <v>18</v>
      </c>
      <c r="G36" s="22">
        <v>20</v>
      </c>
      <c r="H36" s="22">
        <v>1</v>
      </c>
      <c r="I36" s="16">
        <f t="shared" si="4"/>
        <v>20</v>
      </c>
      <c r="J36" s="13">
        <v>1</v>
      </c>
      <c r="K36" s="16" t="s">
        <v>18</v>
      </c>
      <c r="L36" s="14">
        <v>69378.329999999987</v>
      </c>
      <c r="M36" s="22">
        <v>13654</v>
      </c>
      <c r="N36" s="17">
        <v>45338</v>
      </c>
      <c r="O36" s="23" t="s">
        <v>29</v>
      </c>
      <c r="P36" s="24"/>
    </row>
    <row r="37" spans="1:16" s="25" customFormat="1" ht="25.5" customHeight="1">
      <c r="A37" s="12">
        <v>35</v>
      </c>
      <c r="B37" s="15" t="s">
        <v>18</v>
      </c>
      <c r="C37" s="20" t="s">
        <v>28</v>
      </c>
      <c r="D37" s="14">
        <v>90</v>
      </c>
      <c r="E37" s="15" t="s">
        <v>18</v>
      </c>
      <c r="F37" s="15" t="s">
        <v>18</v>
      </c>
      <c r="G37" s="22">
        <v>18</v>
      </c>
      <c r="H37" s="22">
        <v>1</v>
      </c>
      <c r="I37" s="16">
        <f t="shared" si="4"/>
        <v>18</v>
      </c>
      <c r="J37" s="13">
        <v>1</v>
      </c>
      <c r="K37" s="16" t="s">
        <v>18</v>
      </c>
      <c r="L37" s="14">
        <v>42194.82</v>
      </c>
      <c r="M37" s="22">
        <v>8364</v>
      </c>
      <c r="N37" s="17">
        <v>45289</v>
      </c>
      <c r="O37" s="23" t="s">
        <v>29</v>
      </c>
      <c r="P37" s="18"/>
    </row>
    <row r="38" spans="1:16" s="25" customFormat="1" ht="25.5" customHeight="1">
      <c r="A38" s="12">
        <v>36</v>
      </c>
      <c r="B38" s="12">
        <v>26</v>
      </c>
      <c r="C38" s="20" t="s">
        <v>200</v>
      </c>
      <c r="D38" s="14">
        <v>66</v>
      </c>
      <c r="E38" s="14">
        <v>221.5</v>
      </c>
      <c r="F38" s="15">
        <f>(D38-E38)/E38</f>
        <v>-0.7020316027088036</v>
      </c>
      <c r="G38" s="22">
        <v>11</v>
      </c>
      <c r="H38" s="22">
        <v>1</v>
      </c>
      <c r="I38" s="16">
        <f t="shared" si="4"/>
        <v>11</v>
      </c>
      <c r="J38" s="13">
        <v>1</v>
      </c>
      <c r="K38" s="16">
        <v>5</v>
      </c>
      <c r="L38" s="14">
        <v>3360.33</v>
      </c>
      <c r="M38" s="22">
        <v>534</v>
      </c>
      <c r="N38" s="17">
        <v>45379</v>
      </c>
      <c r="O38" s="23" t="s">
        <v>38</v>
      </c>
      <c r="P38" s="24"/>
    </row>
    <row r="39" spans="1:16" s="25" customFormat="1" ht="25.5" customHeight="1">
      <c r="A39" s="12">
        <v>37</v>
      </c>
      <c r="B39" s="14" t="s">
        <v>18</v>
      </c>
      <c r="C39" s="20" t="s">
        <v>219</v>
      </c>
      <c r="D39" s="14">
        <v>65.5</v>
      </c>
      <c r="E39" s="14" t="s">
        <v>18</v>
      </c>
      <c r="F39" s="15" t="s">
        <v>18</v>
      </c>
      <c r="G39" s="22">
        <v>14</v>
      </c>
      <c r="H39" s="22">
        <v>2</v>
      </c>
      <c r="I39" s="16">
        <f t="shared" si="4"/>
        <v>7</v>
      </c>
      <c r="J39" s="13">
        <v>2</v>
      </c>
      <c r="K39" s="16" t="s">
        <v>18</v>
      </c>
      <c r="L39" s="14">
        <v>1121.3</v>
      </c>
      <c r="M39" s="22">
        <v>206</v>
      </c>
      <c r="N39" s="17">
        <v>45379</v>
      </c>
      <c r="O39" s="23" t="s">
        <v>38</v>
      </c>
      <c r="P39" s="18"/>
    </row>
    <row r="40" spans="1:16" s="26" customFormat="1" ht="25.5" customHeight="1">
      <c r="A40" s="12">
        <v>38</v>
      </c>
      <c r="B40" s="12">
        <v>31</v>
      </c>
      <c r="C40" s="20" t="s">
        <v>203</v>
      </c>
      <c r="D40" s="14">
        <v>65</v>
      </c>
      <c r="E40" s="14">
        <v>108.5</v>
      </c>
      <c r="F40" s="15">
        <f>(D40-E40)/E40</f>
        <v>-0.4009216589861751</v>
      </c>
      <c r="G40" s="22">
        <v>12</v>
      </c>
      <c r="H40" s="22">
        <v>2</v>
      </c>
      <c r="I40" s="16">
        <f t="shared" si="4"/>
        <v>6</v>
      </c>
      <c r="J40" s="13">
        <v>2</v>
      </c>
      <c r="K40" s="16">
        <v>4</v>
      </c>
      <c r="L40" s="14">
        <v>4537.41</v>
      </c>
      <c r="M40" s="22">
        <v>1034</v>
      </c>
      <c r="N40" s="17">
        <v>45380</v>
      </c>
      <c r="O40" s="23" t="s">
        <v>29</v>
      </c>
      <c r="P40" s="24"/>
    </row>
    <row r="41" spans="1:16" s="26" customFormat="1" ht="25.5" customHeight="1">
      <c r="A41" s="12">
        <v>39</v>
      </c>
      <c r="B41" s="13" t="s">
        <v>18</v>
      </c>
      <c r="C41" s="20" t="s">
        <v>121</v>
      </c>
      <c r="D41" s="14">
        <v>57</v>
      </c>
      <c r="E41" s="14" t="s">
        <v>18</v>
      </c>
      <c r="F41" s="15" t="s">
        <v>18</v>
      </c>
      <c r="G41" s="22">
        <v>12</v>
      </c>
      <c r="H41" s="22">
        <v>1</v>
      </c>
      <c r="I41" s="16">
        <f t="shared" si="4"/>
        <v>12</v>
      </c>
      <c r="J41" s="13">
        <v>1</v>
      </c>
      <c r="K41" s="16" t="s">
        <v>18</v>
      </c>
      <c r="L41" s="14">
        <v>18073.919999999998</v>
      </c>
      <c r="M41" s="22">
        <v>2842</v>
      </c>
      <c r="N41" s="17">
        <v>45331</v>
      </c>
      <c r="O41" s="23" t="s">
        <v>38</v>
      </c>
      <c r="P41" s="24"/>
    </row>
    <row r="42" spans="1:16" s="25" customFormat="1" ht="25.5" customHeight="1">
      <c r="A42" s="12">
        <v>40</v>
      </c>
      <c r="B42" s="14" t="s">
        <v>18</v>
      </c>
      <c r="C42" s="20" t="s">
        <v>214</v>
      </c>
      <c r="D42" s="14">
        <v>35</v>
      </c>
      <c r="E42" s="14" t="s">
        <v>18</v>
      </c>
      <c r="F42" s="15" t="s">
        <v>18</v>
      </c>
      <c r="G42" s="22">
        <v>7</v>
      </c>
      <c r="H42" s="22">
        <v>1</v>
      </c>
      <c r="I42" s="16">
        <f t="shared" si="4"/>
        <v>7</v>
      </c>
      <c r="J42" s="13">
        <v>1</v>
      </c>
      <c r="K42" s="16">
        <v>3</v>
      </c>
      <c r="L42" s="14">
        <v>543.4</v>
      </c>
      <c r="M42" s="22">
        <v>102</v>
      </c>
      <c r="N42" s="17">
        <v>45387</v>
      </c>
      <c r="O42" s="23" t="s">
        <v>215</v>
      </c>
      <c r="P42" s="18"/>
    </row>
    <row r="43" spans="1:16" s="25" customFormat="1" ht="25.5" customHeight="1">
      <c r="A43" s="12">
        <v>41</v>
      </c>
      <c r="B43" s="14" t="s">
        <v>18</v>
      </c>
      <c r="C43" s="20" t="s">
        <v>218</v>
      </c>
      <c r="D43" s="14">
        <v>24</v>
      </c>
      <c r="E43" s="14" t="s">
        <v>18</v>
      </c>
      <c r="F43" s="15" t="s">
        <v>18</v>
      </c>
      <c r="G43" s="22">
        <v>5</v>
      </c>
      <c r="H43" s="22">
        <v>1</v>
      </c>
      <c r="I43" s="16">
        <f t="shared" si="4"/>
        <v>5</v>
      </c>
      <c r="J43" s="13">
        <v>1</v>
      </c>
      <c r="K43" s="16" t="s">
        <v>18</v>
      </c>
      <c r="L43" s="14">
        <v>2160.8000000000002</v>
      </c>
      <c r="M43" s="22">
        <v>382</v>
      </c>
      <c r="N43" s="17">
        <v>45379</v>
      </c>
      <c r="O43" s="23" t="s">
        <v>38</v>
      </c>
      <c r="P43" s="18"/>
    </row>
    <row r="44" spans="1:16" s="87" customFormat="1" ht="25.5" customHeight="1">
      <c r="A44" s="29"/>
      <c r="B44" s="77"/>
      <c r="C44" s="78" t="s">
        <v>242</v>
      </c>
      <c r="D44" s="79">
        <f>SUBTOTAL(109,Table132456789101112131415171618192021222324262527283029313233343635373834567891011121413151617[Pajamos 
(GBO)])</f>
        <v>244168.6400000001</v>
      </c>
      <c r="E44" s="79" t="s">
        <v>243</v>
      </c>
      <c r="F44" s="80">
        <f t="shared" ref="F44" si="5">(D44-E44)/E44</f>
        <v>7.1860016944763155E-2</v>
      </c>
      <c r="G44" s="81">
        <f>SUBTOTAL(109,Table132456789101112131415171618192021222324262527283029313233343635373834567891011121413151617[Žiūrovų sk. 
(ADM)])</f>
        <v>36123</v>
      </c>
      <c r="H44" s="81"/>
      <c r="I44" s="82"/>
      <c r="J44" s="83"/>
      <c r="K44" s="82"/>
      <c r="L44" s="58"/>
      <c r="M44" s="60"/>
      <c r="N44" s="84"/>
      <c r="O44" s="85" t="s">
        <v>52</v>
      </c>
      <c r="P44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F003E-784F-4887-A9D2-4323A13CA81D}">
  <dimension ref="A1:XFC38"/>
  <sheetViews>
    <sheetView topLeftCell="A15" zoomScale="60" zoomScaleNormal="60" workbookViewId="0">
      <selection activeCell="C30" sqref="C30:O30"/>
    </sheetView>
  </sheetViews>
  <sheetFormatPr defaultColWidth="18.28515625" defaultRowHeight="0" customHeight="1" zeroHeight="1"/>
  <cols>
    <col min="1" max="1" width="4.7109375" style="26" customWidth="1"/>
    <col min="2" max="2" width="4.7109375" style="88" customWidth="1"/>
    <col min="3" max="3" width="30.7109375" style="89" customWidth="1"/>
    <col min="4" max="5" width="20.7109375" style="90" customWidth="1"/>
    <col min="6" max="6" width="20.7109375" style="96" customWidth="1"/>
    <col min="7" max="9" width="20.7109375" style="91" customWidth="1"/>
    <col min="10" max="11" width="20.7109375" style="88" customWidth="1"/>
    <col min="12" max="12" width="20.7109375" style="95" customWidth="1"/>
    <col min="13" max="13" width="20.7109375" style="92" customWidth="1"/>
    <col min="14" max="14" width="20.7109375" style="93" customWidth="1"/>
    <col min="15" max="15" width="30.7109375" style="94" customWidth="1"/>
    <col min="16" max="17" width="18.28515625" style="89" hidden="1" customWidth="1"/>
    <col min="18" max="16383" width="0" style="89" hidden="1" customWidth="1"/>
    <col min="16384" max="16384" width="5.42578125" style="89" hidden="1" customWidth="1"/>
  </cols>
  <sheetData>
    <row r="1" spans="1:16" s="1" customFormat="1" ht="40.5" customHeight="1" thickBot="1">
      <c r="A1" s="97" t="s">
        <v>228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2">
        <v>1</v>
      </c>
      <c r="C3" s="20" t="s">
        <v>173</v>
      </c>
      <c r="D3" s="14">
        <v>54587.13</v>
      </c>
      <c r="E3" s="14">
        <v>76931.520000000004</v>
      </c>
      <c r="F3" s="15">
        <f>(D3-E3)/E3</f>
        <v>-0.29044519073586489</v>
      </c>
      <c r="G3" s="22">
        <v>9055</v>
      </c>
      <c r="H3" s="22">
        <v>171</v>
      </c>
      <c r="I3" s="16">
        <f>G3/H3</f>
        <v>52.953216374269005</v>
      </c>
      <c r="J3" s="12">
        <v>21</v>
      </c>
      <c r="K3" s="16">
        <v>6</v>
      </c>
      <c r="L3" s="14">
        <v>724557.15</v>
      </c>
      <c r="M3" s="22">
        <v>125188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13" t="s">
        <v>16</v>
      </c>
      <c r="C4" s="20" t="s">
        <v>233</v>
      </c>
      <c r="D4" s="14">
        <v>23692.45</v>
      </c>
      <c r="E4" s="50" t="s">
        <v>18</v>
      </c>
      <c r="F4" s="51" t="s">
        <v>18</v>
      </c>
      <c r="G4" s="22">
        <v>2926</v>
      </c>
      <c r="H4" s="22">
        <v>107</v>
      </c>
      <c r="I4" s="16">
        <f>G4/H4</f>
        <v>27.345794392523363</v>
      </c>
      <c r="J4" s="13">
        <v>18</v>
      </c>
      <c r="K4" s="16">
        <v>1</v>
      </c>
      <c r="L4" s="14">
        <v>23692.45</v>
      </c>
      <c r="M4" s="22">
        <v>2926</v>
      </c>
      <c r="N4" s="17">
        <v>45394</v>
      </c>
      <c r="O4" s="23" t="s">
        <v>234</v>
      </c>
      <c r="P4" s="18"/>
    </row>
    <row r="5" spans="1:16" s="25" customFormat="1" ht="25.5" customHeight="1">
      <c r="A5" s="12">
        <v>3</v>
      </c>
      <c r="B5" s="13" t="s">
        <v>16</v>
      </c>
      <c r="C5" s="20" t="s">
        <v>231</v>
      </c>
      <c r="D5" s="14">
        <v>22626.6</v>
      </c>
      <c r="E5" s="15" t="s">
        <v>18</v>
      </c>
      <c r="F5" s="15" t="s">
        <v>18</v>
      </c>
      <c r="G5" s="22">
        <v>3304</v>
      </c>
      <c r="H5" s="15" t="s">
        <v>18</v>
      </c>
      <c r="I5" s="15" t="s">
        <v>18</v>
      </c>
      <c r="J5" s="13">
        <v>15</v>
      </c>
      <c r="K5" s="16">
        <v>1</v>
      </c>
      <c r="L5" s="14">
        <v>22626.6</v>
      </c>
      <c r="M5" s="22">
        <v>3304</v>
      </c>
      <c r="N5" s="17">
        <v>45394</v>
      </c>
      <c r="O5" s="47" t="s">
        <v>130</v>
      </c>
      <c r="P5" s="18"/>
    </row>
    <row r="6" spans="1:16" s="25" customFormat="1" ht="25.5" customHeight="1">
      <c r="A6" s="12">
        <v>4</v>
      </c>
      <c r="B6" s="12">
        <v>2</v>
      </c>
      <c r="C6" s="20" t="s">
        <v>204</v>
      </c>
      <c r="D6" s="14">
        <v>22282.31</v>
      </c>
      <c r="E6" s="14">
        <v>39173.919999999998</v>
      </c>
      <c r="F6" s="15">
        <f>(D6-E6)/E6</f>
        <v>-0.43119529523723943</v>
      </c>
      <c r="G6" s="22">
        <v>3049</v>
      </c>
      <c r="H6" s="22">
        <v>87</v>
      </c>
      <c r="I6" s="16">
        <f>G6/H6</f>
        <v>35.045977011494251</v>
      </c>
      <c r="J6" s="13">
        <v>10</v>
      </c>
      <c r="K6" s="13">
        <v>3</v>
      </c>
      <c r="L6" s="14">
        <v>146053.67000000001</v>
      </c>
      <c r="M6" s="22">
        <v>20247</v>
      </c>
      <c r="N6" s="17">
        <v>45380</v>
      </c>
      <c r="O6" s="23" t="s">
        <v>23</v>
      </c>
      <c r="P6" s="24"/>
    </row>
    <row r="7" spans="1:16" s="25" customFormat="1" ht="25.5" customHeight="1">
      <c r="A7" s="12">
        <v>5</v>
      </c>
      <c r="B7" s="13" t="s">
        <v>16</v>
      </c>
      <c r="C7" s="49" t="s">
        <v>232</v>
      </c>
      <c r="D7" s="50">
        <v>22127.18</v>
      </c>
      <c r="E7" s="50" t="s">
        <v>18</v>
      </c>
      <c r="F7" s="51" t="s">
        <v>18</v>
      </c>
      <c r="G7" s="52">
        <v>2984</v>
      </c>
      <c r="H7" s="52">
        <v>98</v>
      </c>
      <c r="I7" s="46">
        <f>G7/H7</f>
        <v>30.448979591836736</v>
      </c>
      <c r="J7" s="46">
        <v>18</v>
      </c>
      <c r="K7" s="46">
        <v>1</v>
      </c>
      <c r="L7" s="50">
        <v>30287.17</v>
      </c>
      <c r="M7" s="52">
        <v>4017</v>
      </c>
      <c r="N7" s="17">
        <v>45394</v>
      </c>
      <c r="O7" s="47" t="s">
        <v>21</v>
      </c>
      <c r="P7" s="18"/>
    </row>
    <row r="8" spans="1:16" s="25" customFormat="1" ht="25.5" customHeight="1">
      <c r="A8" s="12">
        <v>6</v>
      </c>
      <c r="B8" s="12">
        <v>3</v>
      </c>
      <c r="C8" s="20" t="s">
        <v>155</v>
      </c>
      <c r="D8" s="14">
        <v>17646.82</v>
      </c>
      <c r="E8" s="14">
        <v>31473.52</v>
      </c>
      <c r="F8" s="15">
        <f>(D8-E8)/E8</f>
        <v>-0.43931215828417031</v>
      </c>
      <c r="G8" s="22">
        <v>2158</v>
      </c>
      <c r="H8" s="22">
        <v>64</v>
      </c>
      <c r="I8" s="16">
        <f>G8/H8</f>
        <v>33.71875</v>
      </c>
      <c r="J8" s="13">
        <v>8</v>
      </c>
      <c r="K8" s="16">
        <v>7</v>
      </c>
      <c r="L8" s="14">
        <v>784969.01</v>
      </c>
      <c r="M8" s="22">
        <v>98066</v>
      </c>
      <c r="N8" s="17">
        <v>45352</v>
      </c>
      <c r="O8" s="23" t="s">
        <v>23</v>
      </c>
      <c r="P8" s="24"/>
    </row>
    <row r="9" spans="1:16" s="25" customFormat="1" ht="25.5" customHeight="1">
      <c r="A9" s="12">
        <v>7</v>
      </c>
      <c r="B9" s="13" t="s">
        <v>16</v>
      </c>
      <c r="C9" s="20" t="s">
        <v>230</v>
      </c>
      <c r="D9" s="14">
        <v>12523</v>
      </c>
      <c r="E9" s="15" t="s">
        <v>18</v>
      </c>
      <c r="F9" s="15" t="s">
        <v>18</v>
      </c>
      <c r="G9" s="22">
        <v>2394</v>
      </c>
      <c r="H9" s="15" t="s">
        <v>18</v>
      </c>
      <c r="I9" s="15" t="s">
        <v>18</v>
      </c>
      <c r="J9" s="13">
        <v>13</v>
      </c>
      <c r="K9" s="16">
        <v>1</v>
      </c>
      <c r="L9" s="14">
        <v>12523</v>
      </c>
      <c r="M9" s="22">
        <v>2394</v>
      </c>
      <c r="N9" s="17">
        <v>45394</v>
      </c>
      <c r="O9" s="23" t="s">
        <v>152</v>
      </c>
      <c r="P9" s="18"/>
    </row>
    <row r="10" spans="1:16" s="25" customFormat="1" ht="25.5" customHeight="1">
      <c r="A10" s="12">
        <v>8</v>
      </c>
      <c r="B10" s="12">
        <v>4</v>
      </c>
      <c r="C10" s="20" t="s">
        <v>188</v>
      </c>
      <c r="D10" s="14">
        <v>10157.34</v>
      </c>
      <c r="E10" s="14">
        <v>14129.79</v>
      </c>
      <c r="F10" s="15">
        <f t="shared" ref="F10:F19" si="0">(D10-E10)/E10</f>
        <v>-0.28114005940640308</v>
      </c>
      <c r="G10" s="22">
        <v>1878</v>
      </c>
      <c r="H10" s="22">
        <v>58</v>
      </c>
      <c r="I10" s="16">
        <f t="shared" ref="I10:I16" si="1">G10/H10</f>
        <v>32.379310344827587</v>
      </c>
      <c r="J10" s="13">
        <v>13</v>
      </c>
      <c r="K10" s="16">
        <v>4</v>
      </c>
      <c r="L10" s="14">
        <v>60117.41</v>
      </c>
      <c r="M10" s="22">
        <v>11822</v>
      </c>
      <c r="N10" s="17">
        <v>45373</v>
      </c>
      <c r="O10" s="23" t="s">
        <v>56</v>
      </c>
      <c r="P10" s="24"/>
    </row>
    <row r="11" spans="1:16" s="25" customFormat="1" ht="25.5" customHeight="1">
      <c r="A11" s="12">
        <v>9</v>
      </c>
      <c r="B11" s="12">
        <v>6</v>
      </c>
      <c r="C11" s="20" t="s">
        <v>187</v>
      </c>
      <c r="D11" s="14">
        <v>7875.22</v>
      </c>
      <c r="E11" s="14">
        <v>12961.88</v>
      </c>
      <c r="F11" s="15">
        <f t="shared" si="0"/>
        <v>-0.39243227062740893</v>
      </c>
      <c r="G11" s="22">
        <v>1236</v>
      </c>
      <c r="H11" s="22">
        <v>37</v>
      </c>
      <c r="I11" s="16">
        <f t="shared" si="1"/>
        <v>33.405405405405403</v>
      </c>
      <c r="J11" s="13">
        <v>7</v>
      </c>
      <c r="K11" s="13">
        <v>4</v>
      </c>
      <c r="L11" s="14">
        <v>79577.009999999995</v>
      </c>
      <c r="M11" s="22">
        <v>12538</v>
      </c>
      <c r="N11" s="17">
        <v>45373</v>
      </c>
      <c r="O11" s="23" t="s">
        <v>171</v>
      </c>
      <c r="P11" s="24"/>
    </row>
    <row r="12" spans="1:16" s="25" customFormat="1" ht="25.5" customHeight="1">
      <c r="A12" s="12">
        <v>10</v>
      </c>
      <c r="B12" s="12">
        <v>8</v>
      </c>
      <c r="C12" s="20" t="s">
        <v>195</v>
      </c>
      <c r="D12" s="14">
        <v>7148.53</v>
      </c>
      <c r="E12" s="14">
        <v>10263.48</v>
      </c>
      <c r="F12" s="15">
        <f t="shared" si="0"/>
        <v>-0.30349842353665618</v>
      </c>
      <c r="G12" s="22">
        <v>1075</v>
      </c>
      <c r="H12" s="22">
        <v>27</v>
      </c>
      <c r="I12" s="16">
        <f t="shared" si="1"/>
        <v>39.814814814814817</v>
      </c>
      <c r="J12" s="13">
        <v>12</v>
      </c>
      <c r="K12" s="16">
        <v>4</v>
      </c>
      <c r="L12" s="14">
        <v>40208.199999999997</v>
      </c>
      <c r="M12" s="22">
        <v>6113</v>
      </c>
      <c r="N12" s="17">
        <v>45379</v>
      </c>
      <c r="O12" s="23" t="s">
        <v>38</v>
      </c>
      <c r="P12" s="24"/>
    </row>
    <row r="13" spans="1:16" s="25" customFormat="1" ht="25.5" customHeight="1">
      <c r="A13" s="12">
        <v>11</v>
      </c>
      <c r="B13" s="12">
        <v>7</v>
      </c>
      <c r="C13" s="20" t="s">
        <v>194</v>
      </c>
      <c r="D13" s="14">
        <v>5912.57</v>
      </c>
      <c r="E13" s="14">
        <v>10409.19</v>
      </c>
      <c r="F13" s="15">
        <f t="shared" si="0"/>
        <v>-0.43198558197131581</v>
      </c>
      <c r="G13" s="22">
        <v>840</v>
      </c>
      <c r="H13" s="22">
        <v>26</v>
      </c>
      <c r="I13" s="16">
        <f t="shared" si="1"/>
        <v>32.307692307692307</v>
      </c>
      <c r="J13" s="13">
        <v>10</v>
      </c>
      <c r="K13" s="16">
        <v>4</v>
      </c>
      <c r="L13" s="14">
        <v>55158.65</v>
      </c>
      <c r="M13" s="22">
        <v>8351</v>
      </c>
      <c r="N13" s="17">
        <v>45379</v>
      </c>
      <c r="O13" s="23" t="s">
        <v>38</v>
      </c>
      <c r="P13" s="24"/>
    </row>
    <row r="14" spans="1:16" s="25" customFormat="1" ht="25.5" customHeight="1">
      <c r="A14" s="12">
        <v>12</v>
      </c>
      <c r="B14" s="12">
        <v>5</v>
      </c>
      <c r="C14" s="20" t="s">
        <v>217</v>
      </c>
      <c r="D14" s="14">
        <v>5785.33</v>
      </c>
      <c r="E14" s="14">
        <v>13904.52</v>
      </c>
      <c r="F14" s="15">
        <f t="shared" si="0"/>
        <v>-0.58392450800171458</v>
      </c>
      <c r="G14" s="22">
        <v>800</v>
      </c>
      <c r="H14" s="22">
        <v>32</v>
      </c>
      <c r="I14" s="16">
        <f t="shared" si="1"/>
        <v>25</v>
      </c>
      <c r="J14" s="13">
        <v>12</v>
      </c>
      <c r="K14" s="16">
        <v>2</v>
      </c>
      <c r="L14" s="14">
        <v>25001.040000000001</v>
      </c>
      <c r="M14" s="22">
        <v>3386</v>
      </c>
      <c r="N14" s="17">
        <v>45387</v>
      </c>
      <c r="O14" s="23" t="s">
        <v>33</v>
      </c>
      <c r="P14" s="24"/>
    </row>
    <row r="15" spans="1:16" s="25" customFormat="1" ht="25.5" customHeight="1">
      <c r="A15" s="12">
        <v>13</v>
      </c>
      <c r="B15" s="12">
        <v>10</v>
      </c>
      <c r="C15" s="20" t="s">
        <v>189</v>
      </c>
      <c r="D15" s="14">
        <v>3699.78</v>
      </c>
      <c r="E15" s="14">
        <v>8596.76</v>
      </c>
      <c r="F15" s="15">
        <f t="shared" si="0"/>
        <v>-0.56963088419357988</v>
      </c>
      <c r="G15" s="22">
        <v>498</v>
      </c>
      <c r="H15" s="22">
        <v>14</v>
      </c>
      <c r="I15" s="16">
        <f t="shared" si="1"/>
        <v>35.571428571428569</v>
      </c>
      <c r="J15" s="13">
        <v>4</v>
      </c>
      <c r="K15" s="16">
        <v>4</v>
      </c>
      <c r="L15" s="14">
        <v>63467.3</v>
      </c>
      <c r="M15" s="22">
        <v>9246</v>
      </c>
      <c r="N15" s="17">
        <v>45373</v>
      </c>
      <c r="O15" s="23" t="s">
        <v>56</v>
      </c>
      <c r="P15" s="24"/>
    </row>
    <row r="16" spans="1:16" s="25" customFormat="1" ht="25.5" customHeight="1">
      <c r="A16" s="12">
        <v>14</v>
      </c>
      <c r="B16" s="12">
        <v>9</v>
      </c>
      <c r="C16" s="20" t="s">
        <v>213</v>
      </c>
      <c r="D16" s="14">
        <v>2859.55</v>
      </c>
      <c r="E16" s="14">
        <v>10051.64</v>
      </c>
      <c r="F16" s="15">
        <f t="shared" si="0"/>
        <v>-0.7155140852636982</v>
      </c>
      <c r="G16" s="22">
        <v>403</v>
      </c>
      <c r="H16" s="22">
        <v>20</v>
      </c>
      <c r="I16" s="16">
        <f t="shared" si="1"/>
        <v>20.149999999999999</v>
      </c>
      <c r="J16" s="13"/>
      <c r="K16" s="16">
        <v>2</v>
      </c>
      <c r="L16" s="14">
        <v>16063.89</v>
      </c>
      <c r="M16" s="22">
        <v>2429</v>
      </c>
      <c r="N16" s="17">
        <v>45387</v>
      </c>
      <c r="O16" s="23" t="s">
        <v>29</v>
      </c>
      <c r="P16" s="24"/>
    </row>
    <row r="17" spans="1:16" s="25" customFormat="1" ht="25.5" customHeight="1">
      <c r="A17" s="12">
        <v>15</v>
      </c>
      <c r="B17" s="12">
        <v>15</v>
      </c>
      <c r="C17" s="20" t="s">
        <v>84</v>
      </c>
      <c r="D17" s="14">
        <v>1422.08</v>
      </c>
      <c r="E17" s="14">
        <v>1915.35</v>
      </c>
      <c r="F17" s="15">
        <f t="shared" si="0"/>
        <v>-0.25753517633852818</v>
      </c>
      <c r="G17" s="22">
        <v>231</v>
      </c>
      <c r="H17" s="15" t="s">
        <v>18</v>
      </c>
      <c r="I17" s="15" t="s">
        <v>18</v>
      </c>
      <c r="J17" s="13">
        <v>4</v>
      </c>
      <c r="K17" s="16">
        <v>13</v>
      </c>
      <c r="L17" s="14">
        <v>1307439.77</v>
      </c>
      <c r="M17" s="22">
        <v>192730</v>
      </c>
      <c r="N17" s="17">
        <v>45310</v>
      </c>
      <c r="O17" s="23" t="s">
        <v>85</v>
      </c>
      <c r="P17" s="24"/>
    </row>
    <row r="18" spans="1:16" s="25" customFormat="1" ht="25.5" customHeight="1">
      <c r="A18" s="12">
        <v>16</v>
      </c>
      <c r="B18" s="12">
        <v>12</v>
      </c>
      <c r="C18" s="20" t="s">
        <v>162</v>
      </c>
      <c r="D18" s="14">
        <v>1292.5</v>
      </c>
      <c r="E18" s="14">
        <v>4559.88</v>
      </c>
      <c r="F18" s="15">
        <f t="shared" si="0"/>
        <v>-0.71654955832171019</v>
      </c>
      <c r="G18" s="22">
        <v>195</v>
      </c>
      <c r="H18" s="22">
        <v>5</v>
      </c>
      <c r="I18" s="16">
        <f t="shared" ref="I18:I25" si="2">G18/H18</f>
        <v>39</v>
      </c>
      <c r="J18" s="13">
        <v>3</v>
      </c>
      <c r="K18" s="16">
        <v>4</v>
      </c>
      <c r="L18" s="14">
        <v>34622.94</v>
      </c>
      <c r="M18" s="22">
        <v>3453</v>
      </c>
      <c r="N18" s="17">
        <v>45379</v>
      </c>
      <c r="O18" s="23" t="s">
        <v>38</v>
      </c>
      <c r="P18" s="24"/>
    </row>
    <row r="19" spans="1:16" s="25" customFormat="1" ht="25.5" customHeight="1">
      <c r="A19" s="12">
        <v>17</v>
      </c>
      <c r="B19" s="12">
        <v>13</v>
      </c>
      <c r="C19" s="20" t="s">
        <v>227</v>
      </c>
      <c r="D19" s="14">
        <v>1076.2</v>
      </c>
      <c r="E19" s="14">
        <v>4129.2999999999993</v>
      </c>
      <c r="F19" s="15">
        <f t="shared" si="0"/>
        <v>-0.7393747124209914</v>
      </c>
      <c r="G19" s="22">
        <v>177</v>
      </c>
      <c r="H19" s="22">
        <v>8</v>
      </c>
      <c r="I19" s="16">
        <f t="shared" si="2"/>
        <v>22.125</v>
      </c>
      <c r="J19" s="13">
        <v>5</v>
      </c>
      <c r="K19" s="16">
        <v>2</v>
      </c>
      <c r="L19" s="14">
        <v>6203.1</v>
      </c>
      <c r="M19" s="14">
        <v>1053</v>
      </c>
      <c r="N19" s="17">
        <v>45387</v>
      </c>
      <c r="O19" s="23" t="s">
        <v>83</v>
      </c>
      <c r="P19" s="24"/>
    </row>
    <row r="20" spans="1:16" s="25" customFormat="1" ht="25.5" customHeight="1">
      <c r="A20" s="12">
        <v>18</v>
      </c>
      <c r="B20" s="15" t="s">
        <v>18</v>
      </c>
      <c r="C20" s="20" t="s">
        <v>133</v>
      </c>
      <c r="D20" s="14">
        <v>786.2</v>
      </c>
      <c r="E20" s="15" t="s">
        <v>18</v>
      </c>
      <c r="F20" s="15" t="s">
        <v>18</v>
      </c>
      <c r="G20" s="22">
        <v>139</v>
      </c>
      <c r="H20" s="22">
        <v>2</v>
      </c>
      <c r="I20" s="16">
        <f t="shared" si="2"/>
        <v>69.5</v>
      </c>
      <c r="J20" s="13">
        <v>2</v>
      </c>
      <c r="K20" s="15" t="s">
        <v>18</v>
      </c>
      <c r="L20" s="14">
        <v>22043.09</v>
      </c>
      <c r="M20" s="22">
        <v>4066</v>
      </c>
      <c r="N20" s="17">
        <v>45345</v>
      </c>
      <c r="O20" s="23" t="s">
        <v>31</v>
      </c>
      <c r="P20" s="18"/>
    </row>
    <row r="21" spans="1:16" s="25" customFormat="1" ht="25.5" customHeight="1">
      <c r="A21" s="12">
        <v>19</v>
      </c>
      <c r="B21" s="12">
        <v>11</v>
      </c>
      <c r="C21" s="20" t="s">
        <v>216</v>
      </c>
      <c r="D21" s="14">
        <v>771.21</v>
      </c>
      <c r="E21" s="14">
        <v>5873.47</v>
      </c>
      <c r="F21" s="15">
        <f t="shared" ref="F21:F26" si="3">(D21-E21)/E21</f>
        <v>-0.86869601785656525</v>
      </c>
      <c r="G21" s="22">
        <v>104</v>
      </c>
      <c r="H21" s="22">
        <v>8</v>
      </c>
      <c r="I21" s="16">
        <f t="shared" si="2"/>
        <v>13</v>
      </c>
      <c r="J21" s="13">
        <v>4</v>
      </c>
      <c r="K21" s="16">
        <v>2</v>
      </c>
      <c r="L21" s="14">
        <v>7955.98</v>
      </c>
      <c r="M21" s="22">
        <v>1167</v>
      </c>
      <c r="N21" s="17">
        <v>45387</v>
      </c>
      <c r="O21" s="23" t="s">
        <v>31</v>
      </c>
      <c r="P21" s="24"/>
    </row>
    <row r="22" spans="1:16" s="25" customFormat="1" ht="25.5" customHeight="1">
      <c r="A22" s="12">
        <v>20</v>
      </c>
      <c r="B22" s="12">
        <v>18</v>
      </c>
      <c r="C22" s="20" t="s">
        <v>163</v>
      </c>
      <c r="D22" s="14">
        <v>513.1</v>
      </c>
      <c r="E22" s="14">
        <v>1375.02</v>
      </c>
      <c r="F22" s="15">
        <f t="shared" si="3"/>
        <v>-0.62684179139212515</v>
      </c>
      <c r="G22" s="22">
        <v>77</v>
      </c>
      <c r="H22" s="22">
        <v>3</v>
      </c>
      <c r="I22" s="16">
        <f t="shared" si="2"/>
        <v>25.666666666666668</v>
      </c>
      <c r="J22" s="13">
        <v>2</v>
      </c>
      <c r="K22" s="16">
        <v>4</v>
      </c>
      <c r="L22" s="14">
        <v>19002.900000000001</v>
      </c>
      <c r="M22" s="22">
        <v>1783</v>
      </c>
      <c r="N22" s="17">
        <v>45379</v>
      </c>
      <c r="O22" s="23" t="s">
        <v>38</v>
      </c>
      <c r="P22" s="24"/>
    </row>
    <row r="23" spans="1:16" s="25" customFormat="1" ht="25.5" customHeight="1">
      <c r="A23" s="12">
        <v>21</v>
      </c>
      <c r="B23" s="12">
        <v>20</v>
      </c>
      <c r="C23" s="20" t="s">
        <v>90</v>
      </c>
      <c r="D23" s="14">
        <v>493.2</v>
      </c>
      <c r="E23" s="14">
        <v>1039</v>
      </c>
      <c r="F23" s="15">
        <f t="shared" si="3"/>
        <v>-0.52531280076997111</v>
      </c>
      <c r="G23" s="22">
        <v>63</v>
      </c>
      <c r="H23" s="22">
        <v>2</v>
      </c>
      <c r="I23" s="16">
        <f t="shared" si="2"/>
        <v>31.5</v>
      </c>
      <c r="J23" s="13">
        <v>1</v>
      </c>
      <c r="K23" s="16">
        <v>13</v>
      </c>
      <c r="L23" s="14">
        <v>361104.65</v>
      </c>
      <c r="M23" s="22">
        <v>51753</v>
      </c>
      <c r="N23" s="17">
        <v>45310</v>
      </c>
      <c r="O23" s="23" t="s">
        <v>33</v>
      </c>
      <c r="P23" s="24"/>
    </row>
    <row r="24" spans="1:16" s="25" customFormat="1" ht="25.5" customHeight="1">
      <c r="A24" s="12">
        <v>22</v>
      </c>
      <c r="B24" s="12">
        <v>17</v>
      </c>
      <c r="C24" s="20" t="s">
        <v>20</v>
      </c>
      <c r="D24" s="14">
        <v>407.24</v>
      </c>
      <c r="E24" s="14">
        <v>1583.76</v>
      </c>
      <c r="F24" s="15">
        <f t="shared" si="3"/>
        <v>-0.74286508056776279</v>
      </c>
      <c r="G24" s="22">
        <v>85</v>
      </c>
      <c r="H24" s="22">
        <v>3</v>
      </c>
      <c r="I24" s="16">
        <f t="shared" si="2"/>
        <v>28.333333333333332</v>
      </c>
      <c r="J24" s="13">
        <v>1</v>
      </c>
      <c r="K24" s="16">
        <v>17</v>
      </c>
      <c r="L24" s="14">
        <v>535773.04</v>
      </c>
      <c r="M24" s="22">
        <v>98663</v>
      </c>
      <c r="N24" s="17">
        <v>45282</v>
      </c>
      <c r="O24" s="23" t="s">
        <v>21</v>
      </c>
      <c r="P24" s="24"/>
    </row>
    <row r="25" spans="1:16" s="25" customFormat="1" ht="25.5">
      <c r="A25" s="12">
        <v>23</v>
      </c>
      <c r="B25" s="12">
        <v>32</v>
      </c>
      <c r="C25" s="20" t="s">
        <v>141</v>
      </c>
      <c r="D25" s="14">
        <v>350.6</v>
      </c>
      <c r="E25" s="14">
        <v>201.2</v>
      </c>
      <c r="F25" s="15">
        <f t="shared" si="3"/>
        <v>0.74254473161033818</v>
      </c>
      <c r="G25" s="22">
        <v>48</v>
      </c>
      <c r="H25" s="22">
        <v>4</v>
      </c>
      <c r="I25" s="16">
        <f t="shared" si="2"/>
        <v>12</v>
      </c>
      <c r="J25" s="13">
        <v>2</v>
      </c>
      <c r="K25" s="16">
        <v>8</v>
      </c>
      <c r="L25" s="14">
        <v>10492.1</v>
      </c>
      <c r="M25" s="22">
        <v>1617</v>
      </c>
      <c r="N25" s="17">
        <v>45345</v>
      </c>
      <c r="O25" s="23" t="s">
        <v>142</v>
      </c>
      <c r="P25" s="24"/>
    </row>
    <row r="26" spans="1:16" s="25" customFormat="1" ht="25.5" customHeight="1">
      <c r="A26" s="12">
        <v>24</v>
      </c>
      <c r="B26" s="12">
        <v>14</v>
      </c>
      <c r="C26" s="20" t="s">
        <v>212</v>
      </c>
      <c r="D26" s="14">
        <v>258</v>
      </c>
      <c r="E26" s="14">
        <v>2945</v>
      </c>
      <c r="F26" s="15">
        <f t="shared" si="3"/>
        <v>-0.91239388794567067</v>
      </c>
      <c r="G26" s="22">
        <v>40</v>
      </c>
      <c r="H26" s="16" t="s">
        <v>18</v>
      </c>
      <c r="I26" s="16" t="s">
        <v>18</v>
      </c>
      <c r="J26" s="13">
        <v>2</v>
      </c>
      <c r="K26" s="16">
        <v>2</v>
      </c>
      <c r="L26" s="14">
        <v>4102</v>
      </c>
      <c r="M26" s="22">
        <v>851</v>
      </c>
      <c r="N26" s="17">
        <v>45387</v>
      </c>
      <c r="O26" s="23" t="s">
        <v>152</v>
      </c>
      <c r="P26" s="24"/>
    </row>
    <row r="27" spans="1:16" s="25" customFormat="1" ht="25.5" customHeight="1">
      <c r="A27" s="12">
        <v>25</v>
      </c>
      <c r="B27" s="15" t="s">
        <v>18</v>
      </c>
      <c r="C27" s="20" t="s">
        <v>167</v>
      </c>
      <c r="D27" s="14">
        <v>245.2</v>
      </c>
      <c r="E27" s="15" t="s">
        <v>18</v>
      </c>
      <c r="F27" s="15" t="s">
        <v>18</v>
      </c>
      <c r="G27" s="22">
        <v>32</v>
      </c>
      <c r="H27" s="22">
        <v>3</v>
      </c>
      <c r="I27" s="16">
        <f>G27/H27</f>
        <v>10.666666666666666</v>
      </c>
      <c r="J27" s="13">
        <v>2</v>
      </c>
      <c r="K27" s="15" t="s">
        <v>18</v>
      </c>
      <c r="L27" s="14">
        <v>5640.49</v>
      </c>
      <c r="M27" s="22">
        <v>834</v>
      </c>
      <c r="N27" s="17">
        <v>45359</v>
      </c>
      <c r="O27" s="23" t="s">
        <v>83</v>
      </c>
      <c r="P27" s="24"/>
    </row>
    <row r="28" spans="1:16" s="25" customFormat="1" ht="25.5" customHeight="1">
      <c r="A28" s="12">
        <v>26</v>
      </c>
      <c r="B28" s="12">
        <v>19</v>
      </c>
      <c r="C28" s="20" t="s">
        <v>200</v>
      </c>
      <c r="D28" s="14">
        <v>221.5</v>
      </c>
      <c r="E28" s="14">
        <v>1179.18</v>
      </c>
      <c r="F28" s="15">
        <f>(D28-E28)/E28</f>
        <v>-0.81215760104479384</v>
      </c>
      <c r="G28" s="22">
        <v>41</v>
      </c>
      <c r="H28" s="22">
        <v>3</v>
      </c>
      <c r="I28" s="16">
        <f>G28/H28</f>
        <v>13.666666666666666</v>
      </c>
      <c r="J28" s="13">
        <v>2</v>
      </c>
      <c r="K28" s="16">
        <v>4</v>
      </c>
      <c r="L28" s="14">
        <v>3223.33</v>
      </c>
      <c r="M28" s="22">
        <v>509</v>
      </c>
      <c r="N28" s="17">
        <v>45379</v>
      </c>
      <c r="O28" s="23" t="s">
        <v>38</v>
      </c>
      <c r="P28" s="24"/>
    </row>
    <row r="29" spans="1:16" s="25" customFormat="1" ht="25.5" customHeight="1">
      <c r="A29" s="12">
        <v>27</v>
      </c>
      <c r="B29" s="12">
        <v>23</v>
      </c>
      <c r="C29" s="20" t="s">
        <v>164</v>
      </c>
      <c r="D29" s="14">
        <v>208</v>
      </c>
      <c r="E29" s="14">
        <v>743.3</v>
      </c>
      <c r="F29" s="15">
        <f>(D29-E29)/E29</f>
        <v>-0.72016682362437778</v>
      </c>
      <c r="G29" s="22">
        <v>37</v>
      </c>
      <c r="H29" s="22">
        <v>1</v>
      </c>
      <c r="I29" s="16">
        <f>G29/H29</f>
        <v>37</v>
      </c>
      <c r="J29" s="13">
        <v>1</v>
      </c>
      <c r="K29" s="16">
        <v>4</v>
      </c>
      <c r="L29" s="14">
        <v>25209.8</v>
      </c>
      <c r="M29" s="22">
        <v>1584</v>
      </c>
      <c r="N29" s="17">
        <v>45379</v>
      </c>
      <c r="O29" s="23" t="s">
        <v>38</v>
      </c>
      <c r="P29" s="24"/>
    </row>
    <row r="30" spans="1:16" s="25" customFormat="1" ht="25.5" customHeight="1">
      <c r="A30" s="12">
        <v>28</v>
      </c>
      <c r="B30" s="12">
        <v>44</v>
      </c>
      <c r="C30" s="20" t="s">
        <v>177</v>
      </c>
      <c r="D30" s="14">
        <v>156.19999999999999</v>
      </c>
      <c r="E30" s="14">
        <v>18</v>
      </c>
      <c r="F30" s="15">
        <f>(D30-E30)/E30</f>
        <v>7.6777777777777771</v>
      </c>
      <c r="G30" s="22">
        <v>21</v>
      </c>
      <c r="H30" s="22">
        <v>2</v>
      </c>
      <c r="I30" s="16">
        <f>G30/H30</f>
        <v>10.5</v>
      </c>
      <c r="J30" s="13">
        <v>1</v>
      </c>
      <c r="K30" s="16">
        <v>6</v>
      </c>
      <c r="L30" s="14">
        <v>13019.11</v>
      </c>
      <c r="M30" s="22">
        <v>2085</v>
      </c>
      <c r="N30" s="17">
        <v>45359</v>
      </c>
      <c r="O30" s="23" t="s">
        <v>29</v>
      </c>
      <c r="P30" s="24"/>
    </row>
    <row r="31" spans="1:16" s="25" customFormat="1" ht="25.5" customHeight="1">
      <c r="A31" s="12">
        <v>29</v>
      </c>
      <c r="B31" s="12">
        <v>46</v>
      </c>
      <c r="C31" s="20" t="s">
        <v>222</v>
      </c>
      <c r="D31" s="14">
        <v>136.6</v>
      </c>
      <c r="E31" s="15" t="s">
        <v>18</v>
      </c>
      <c r="F31" s="15" t="s">
        <v>18</v>
      </c>
      <c r="G31" s="22">
        <v>24</v>
      </c>
      <c r="H31" s="22">
        <v>4</v>
      </c>
      <c r="I31" s="16">
        <f>G31/H31</f>
        <v>6</v>
      </c>
      <c r="J31" s="13">
        <v>2</v>
      </c>
      <c r="K31" s="16">
        <v>2</v>
      </c>
      <c r="L31" s="14">
        <v>453.4</v>
      </c>
      <c r="M31" s="22">
        <v>74</v>
      </c>
      <c r="N31" s="17">
        <v>45387</v>
      </c>
      <c r="O31" s="23" t="s">
        <v>224</v>
      </c>
      <c r="P31" s="24"/>
    </row>
    <row r="32" spans="1:16" s="25" customFormat="1" ht="25.5" customHeight="1">
      <c r="A32" s="12">
        <v>30</v>
      </c>
      <c r="B32" s="12">
        <v>24</v>
      </c>
      <c r="C32" s="20" t="s">
        <v>197</v>
      </c>
      <c r="D32" s="14">
        <v>114.7</v>
      </c>
      <c r="E32" s="14">
        <v>579.70000000000005</v>
      </c>
      <c r="F32" s="15">
        <f t="shared" ref="F32:F38" si="4">(D32-E32)/E32</f>
        <v>-0.80213903743315507</v>
      </c>
      <c r="G32" s="22">
        <v>17</v>
      </c>
      <c r="H32" s="22">
        <v>2</v>
      </c>
      <c r="I32" s="16">
        <f t="shared" ref="I32:I37" si="5">G32/H32</f>
        <v>8.5</v>
      </c>
      <c r="J32" s="13">
        <v>2</v>
      </c>
      <c r="K32" s="16">
        <v>4</v>
      </c>
      <c r="L32" s="14">
        <v>2711.2</v>
      </c>
      <c r="M32" s="22">
        <v>467</v>
      </c>
      <c r="N32" s="17">
        <v>45379</v>
      </c>
      <c r="O32" s="23" t="s">
        <v>38</v>
      </c>
      <c r="P32" s="24"/>
    </row>
    <row r="33" spans="1:16" s="25" customFormat="1" ht="25.5" customHeight="1">
      <c r="A33" s="12">
        <v>31</v>
      </c>
      <c r="B33" s="12">
        <v>16</v>
      </c>
      <c r="C33" s="20" t="s">
        <v>203</v>
      </c>
      <c r="D33" s="14">
        <v>108.5</v>
      </c>
      <c r="E33" s="14">
        <v>1774.29</v>
      </c>
      <c r="F33" s="15">
        <f t="shared" si="4"/>
        <v>-0.93884877894819896</v>
      </c>
      <c r="G33" s="22">
        <v>24</v>
      </c>
      <c r="H33" s="22">
        <v>4</v>
      </c>
      <c r="I33" s="16">
        <f t="shared" si="5"/>
        <v>6</v>
      </c>
      <c r="J33" s="13"/>
      <c r="K33" s="16">
        <v>3</v>
      </c>
      <c r="L33" s="14">
        <v>4417.41</v>
      </c>
      <c r="M33" s="22">
        <v>1011</v>
      </c>
      <c r="N33" s="17">
        <v>45380</v>
      </c>
      <c r="O33" s="23" t="s">
        <v>29</v>
      </c>
      <c r="P33" s="24"/>
    </row>
    <row r="34" spans="1:16" s="25" customFormat="1" ht="25.5" customHeight="1">
      <c r="A34" s="12">
        <v>32</v>
      </c>
      <c r="B34" s="12">
        <v>41</v>
      </c>
      <c r="C34" s="20" t="s">
        <v>201</v>
      </c>
      <c r="D34" s="14">
        <v>100</v>
      </c>
      <c r="E34" s="14">
        <v>58.3</v>
      </c>
      <c r="F34" s="15">
        <f t="shared" si="4"/>
        <v>0.71526586620926247</v>
      </c>
      <c r="G34" s="22">
        <v>17</v>
      </c>
      <c r="H34" s="22">
        <v>1</v>
      </c>
      <c r="I34" s="16">
        <f t="shared" si="5"/>
        <v>17</v>
      </c>
      <c r="J34" s="13">
        <v>1</v>
      </c>
      <c r="K34" s="16">
        <v>4</v>
      </c>
      <c r="L34" s="14">
        <v>536.29999999999995</v>
      </c>
      <c r="M34" s="22">
        <v>99</v>
      </c>
      <c r="N34" s="17">
        <v>45379</v>
      </c>
      <c r="O34" s="23" t="s">
        <v>38</v>
      </c>
      <c r="P34" s="24"/>
    </row>
    <row r="35" spans="1:16" s="25" customFormat="1" ht="25.5" customHeight="1">
      <c r="A35" s="12">
        <v>33</v>
      </c>
      <c r="B35" s="12">
        <v>34</v>
      </c>
      <c r="C35" s="20" t="s">
        <v>160</v>
      </c>
      <c r="D35" s="14">
        <v>78.2</v>
      </c>
      <c r="E35" s="14">
        <v>178.43</v>
      </c>
      <c r="F35" s="15">
        <f t="shared" si="4"/>
        <v>-0.56173289245082103</v>
      </c>
      <c r="G35" s="22">
        <v>10</v>
      </c>
      <c r="H35" s="22">
        <v>1</v>
      </c>
      <c r="I35" s="16">
        <f t="shared" si="5"/>
        <v>10</v>
      </c>
      <c r="J35" s="13">
        <v>1</v>
      </c>
      <c r="K35" s="16">
        <v>4</v>
      </c>
      <c r="L35" s="14">
        <v>6946.8</v>
      </c>
      <c r="M35" s="22">
        <v>594</v>
      </c>
      <c r="N35" s="17">
        <v>45379</v>
      </c>
      <c r="O35" s="23" t="s">
        <v>38</v>
      </c>
      <c r="P35" s="24"/>
    </row>
    <row r="36" spans="1:16" s="25" customFormat="1" ht="25.5" customHeight="1">
      <c r="A36" s="12">
        <v>34</v>
      </c>
      <c r="B36" s="12">
        <v>29</v>
      </c>
      <c r="C36" s="20" t="s">
        <v>198</v>
      </c>
      <c r="D36" s="14">
        <v>71.5</v>
      </c>
      <c r="E36" s="14">
        <v>271.2</v>
      </c>
      <c r="F36" s="15">
        <f t="shared" si="4"/>
        <v>-0.73635693215339237</v>
      </c>
      <c r="G36" s="22">
        <v>13</v>
      </c>
      <c r="H36" s="22">
        <v>2</v>
      </c>
      <c r="I36" s="16">
        <f t="shared" si="5"/>
        <v>6.5</v>
      </c>
      <c r="J36" s="13">
        <v>1</v>
      </c>
      <c r="K36" s="16">
        <v>4</v>
      </c>
      <c r="L36" s="14">
        <v>2911.4</v>
      </c>
      <c r="M36" s="22">
        <v>516</v>
      </c>
      <c r="N36" s="17">
        <v>45379</v>
      </c>
      <c r="O36" s="23" t="s">
        <v>38</v>
      </c>
      <c r="P36" s="24"/>
    </row>
    <row r="37" spans="1:16" s="26" customFormat="1" ht="25.5" customHeight="1">
      <c r="A37" s="12">
        <v>35</v>
      </c>
      <c r="B37" s="12">
        <v>21</v>
      </c>
      <c r="C37" s="20" t="s">
        <v>199</v>
      </c>
      <c r="D37" s="14">
        <v>64</v>
      </c>
      <c r="E37" s="14">
        <v>858.56</v>
      </c>
      <c r="F37" s="15">
        <f t="shared" si="4"/>
        <v>-0.92545657845695117</v>
      </c>
      <c r="G37" s="22">
        <v>11</v>
      </c>
      <c r="H37" s="22">
        <v>1</v>
      </c>
      <c r="I37" s="16">
        <f t="shared" si="5"/>
        <v>11</v>
      </c>
      <c r="J37" s="13">
        <v>1</v>
      </c>
      <c r="K37" s="16">
        <v>4</v>
      </c>
      <c r="L37" s="14">
        <v>3085.93</v>
      </c>
      <c r="M37" s="22">
        <v>509</v>
      </c>
      <c r="N37" s="17">
        <v>45379</v>
      </c>
      <c r="O37" s="23" t="s">
        <v>38</v>
      </c>
      <c r="P37" s="24"/>
    </row>
    <row r="38" spans="1:16" s="87" customFormat="1" ht="25.5" customHeight="1">
      <c r="A38" s="29"/>
      <c r="B38" s="77"/>
      <c r="C38" s="78" t="s">
        <v>127</v>
      </c>
      <c r="D38" s="79">
        <f>SUBTOTAL(109,Table1324567891011121314151716181920212223242625272830293132333436353738345678910111214131516[Pajamos 
(GBO)])</f>
        <v>227798.54000000004</v>
      </c>
      <c r="E38" s="79" t="s">
        <v>229</v>
      </c>
      <c r="F38" s="80">
        <f t="shared" si="4"/>
        <v>-0.12778011341228529</v>
      </c>
      <c r="G38" s="81">
        <f>SUBTOTAL(109,Table1324567891011121314151716181920212223242625272830293132333436353738345678910111214131516[Žiūrovų sk. 
(ADM)])</f>
        <v>34006</v>
      </c>
      <c r="H38" s="81"/>
      <c r="I38" s="82"/>
      <c r="J38" s="83"/>
      <c r="K38" s="82"/>
      <c r="L38" s="58"/>
      <c r="M38" s="60"/>
      <c r="N38" s="84"/>
      <c r="O38" s="85" t="s">
        <v>52</v>
      </c>
      <c r="P38" s="8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218D-5990-4BE5-A8CA-EE4967226520}">
  <dimension ref="A1:XFC50"/>
  <sheetViews>
    <sheetView topLeftCell="A21" zoomScale="60" zoomScaleNormal="60" workbookViewId="0">
      <selection activeCell="C40" sqref="C40:XFD40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211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2">
        <v>2</v>
      </c>
      <c r="C3" s="20" t="s">
        <v>173</v>
      </c>
      <c r="D3" s="14">
        <v>76931.520000000004</v>
      </c>
      <c r="E3" s="14">
        <v>21340.14</v>
      </c>
      <c r="F3" s="15">
        <f>(D3-E3)/E3</f>
        <v>2.6050147749733603</v>
      </c>
      <c r="G3" s="22">
        <v>13336</v>
      </c>
      <c r="H3" s="22">
        <v>199</v>
      </c>
      <c r="I3" s="16">
        <f t="shared" ref="I3:I15" si="0">G3/H3</f>
        <v>67.015075376884425</v>
      </c>
      <c r="J3" s="12">
        <v>27</v>
      </c>
      <c r="K3" s="16">
        <v>5</v>
      </c>
      <c r="L3" s="14">
        <v>661951.05000000005</v>
      </c>
      <c r="M3" s="22">
        <v>114491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12">
        <v>1</v>
      </c>
      <c r="C4" s="20" t="s">
        <v>204</v>
      </c>
      <c r="D4" s="14">
        <v>39173.919999999998</v>
      </c>
      <c r="E4" s="14">
        <v>28064.55</v>
      </c>
      <c r="F4" s="15">
        <f>(D4-E4)/E4</f>
        <v>0.39585063719175967</v>
      </c>
      <c r="G4" s="22">
        <v>5431</v>
      </c>
      <c r="H4" s="22">
        <v>125</v>
      </c>
      <c r="I4" s="16">
        <f t="shared" si="0"/>
        <v>43.448</v>
      </c>
      <c r="J4" s="13">
        <v>14</v>
      </c>
      <c r="K4" s="13">
        <v>2</v>
      </c>
      <c r="L4" s="14">
        <v>115965.77</v>
      </c>
      <c r="M4" s="22">
        <v>15879</v>
      </c>
      <c r="N4" s="17">
        <v>45380</v>
      </c>
      <c r="O4" s="23" t="s">
        <v>23</v>
      </c>
      <c r="P4" s="24"/>
    </row>
    <row r="5" spans="1:16" s="25" customFormat="1" ht="25.5" customHeight="1">
      <c r="A5" s="12">
        <v>3</v>
      </c>
      <c r="B5" s="12">
        <v>3</v>
      </c>
      <c r="C5" s="20" t="s">
        <v>155</v>
      </c>
      <c r="D5" s="14">
        <v>31473.52</v>
      </c>
      <c r="E5" s="14">
        <v>16875.73</v>
      </c>
      <c r="F5" s="15">
        <f>(D5-E5)/E5</f>
        <v>0.86501680223611077</v>
      </c>
      <c r="G5" s="22">
        <v>3819</v>
      </c>
      <c r="H5" s="22">
        <v>84</v>
      </c>
      <c r="I5" s="16">
        <f t="shared" si="0"/>
        <v>45.464285714285715</v>
      </c>
      <c r="J5" s="13">
        <v>10</v>
      </c>
      <c r="K5" s="16">
        <v>6</v>
      </c>
      <c r="L5" s="14">
        <v>760033.78</v>
      </c>
      <c r="M5" s="22">
        <v>94741</v>
      </c>
      <c r="N5" s="17">
        <v>45352</v>
      </c>
      <c r="O5" s="23" t="s">
        <v>23</v>
      </c>
      <c r="P5" s="24"/>
    </row>
    <row r="6" spans="1:16" s="25" customFormat="1" ht="25.5" customHeight="1">
      <c r="A6" s="12">
        <v>4</v>
      </c>
      <c r="B6" s="12">
        <v>8</v>
      </c>
      <c r="C6" s="20" t="s">
        <v>188</v>
      </c>
      <c r="D6" s="14">
        <v>14129.79</v>
      </c>
      <c r="E6" s="14">
        <v>2949.95</v>
      </c>
      <c r="F6" s="15">
        <f>(D6-E6)/E6</f>
        <v>3.7898405057712847</v>
      </c>
      <c r="G6" s="22">
        <v>2749</v>
      </c>
      <c r="H6" s="22">
        <v>62</v>
      </c>
      <c r="I6" s="16">
        <f t="shared" si="0"/>
        <v>44.338709677419352</v>
      </c>
      <c r="J6" s="13">
        <v>16</v>
      </c>
      <c r="K6" s="16">
        <v>3</v>
      </c>
      <c r="L6" s="14">
        <v>48651.98</v>
      </c>
      <c r="M6" s="22">
        <v>9680</v>
      </c>
      <c r="N6" s="17">
        <v>45373</v>
      </c>
      <c r="O6" s="23" t="s">
        <v>56</v>
      </c>
      <c r="P6" s="24"/>
    </row>
    <row r="7" spans="1:16" s="25" customFormat="1" ht="25.5" customHeight="1">
      <c r="A7" s="12">
        <v>5</v>
      </c>
      <c r="B7" s="13" t="s">
        <v>16</v>
      </c>
      <c r="C7" s="20" t="s">
        <v>217</v>
      </c>
      <c r="D7" s="14">
        <v>13904.52</v>
      </c>
      <c r="E7" s="14" t="s">
        <v>18</v>
      </c>
      <c r="F7" s="15" t="s">
        <v>18</v>
      </c>
      <c r="G7" s="22">
        <v>1799</v>
      </c>
      <c r="H7" s="22">
        <v>83</v>
      </c>
      <c r="I7" s="16">
        <f t="shared" si="0"/>
        <v>21.674698795180724</v>
      </c>
      <c r="J7" s="13">
        <v>13</v>
      </c>
      <c r="K7" s="16">
        <v>1</v>
      </c>
      <c r="L7" s="14">
        <v>15210.68</v>
      </c>
      <c r="M7" s="22">
        <v>1982</v>
      </c>
      <c r="N7" s="17">
        <v>45387</v>
      </c>
      <c r="O7" s="23" t="s">
        <v>33</v>
      </c>
      <c r="P7" s="24"/>
    </row>
    <row r="8" spans="1:16" s="25" customFormat="1" ht="25.5" customHeight="1">
      <c r="A8" s="12">
        <v>6</v>
      </c>
      <c r="B8" s="12">
        <v>6</v>
      </c>
      <c r="C8" s="20" t="s">
        <v>187</v>
      </c>
      <c r="D8" s="14">
        <v>12961.88</v>
      </c>
      <c r="E8" s="14">
        <v>7380.43</v>
      </c>
      <c r="F8" s="15">
        <f>(D8-E8)/E8</f>
        <v>0.756249974594976</v>
      </c>
      <c r="G8" s="22">
        <v>2092</v>
      </c>
      <c r="H8" s="22">
        <v>56</v>
      </c>
      <c r="I8" s="16">
        <f t="shared" si="0"/>
        <v>37.357142857142854</v>
      </c>
      <c r="J8" s="13">
        <v>12</v>
      </c>
      <c r="K8" s="13">
        <v>3</v>
      </c>
      <c r="L8" s="14">
        <v>69838.38</v>
      </c>
      <c r="M8" s="22">
        <v>10912</v>
      </c>
      <c r="N8" s="17">
        <v>45373</v>
      </c>
      <c r="O8" s="23" t="s">
        <v>171</v>
      </c>
      <c r="P8" s="24"/>
    </row>
    <row r="9" spans="1:16" s="25" customFormat="1" ht="25.5" customHeight="1">
      <c r="A9" s="12">
        <v>7</v>
      </c>
      <c r="B9" s="12">
        <v>4</v>
      </c>
      <c r="C9" s="20" t="s">
        <v>194</v>
      </c>
      <c r="D9" s="14">
        <v>10409.19</v>
      </c>
      <c r="E9" s="14">
        <v>11270.36</v>
      </c>
      <c r="F9" s="15">
        <f>(D9-E9)/E9</f>
        <v>-7.6410159036623501E-2</v>
      </c>
      <c r="G9" s="22">
        <v>1475</v>
      </c>
      <c r="H9" s="22">
        <v>30</v>
      </c>
      <c r="I9" s="16">
        <f t="shared" si="0"/>
        <v>49.166666666666664</v>
      </c>
      <c r="J9" s="13">
        <v>11</v>
      </c>
      <c r="K9" s="16">
        <v>3</v>
      </c>
      <c r="L9" s="14">
        <v>44337.33</v>
      </c>
      <c r="M9" s="22">
        <v>6597</v>
      </c>
      <c r="N9" s="17">
        <v>45379</v>
      </c>
      <c r="O9" s="23" t="s">
        <v>38</v>
      </c>
      <c r="P9" s="24"/>
    </row>
    <row r="10" spans="1:16" s="25" customFormat="1" ht="25.5" customHeight="1">
      <c r="A10" s="12">
        <v>8</v>
      </c>
      <c r="B10" s="12">
        <v>7</v>
      </c>
      <c r="C10" s="20" t="s">
        <v>195</v>
      </c>
      <c r="D10" s="14">
        <v>10263.48</v>
      </c>
      <c r="E10" s="14">
        <v>5336.58</v>
      </c>
      <c r="F10" s="15">
        <f>(D10-E10)/E10</f>
        <v>0.92323173268272929</v>
      </c>
      <c r="G10" s="22">
        <v>1453</v>
      </c>
      <c r="H10" s="22">
        <v>24</v>
      </c>
      <c r="I10" s="16">
        <f t="shared" si="0"/>
        <v>60.541666666666664</v>
      </c>
      <c r="J10" s="13">
        <v>9</v>
      </c>
      <c r="K10" s="16">
        <v>3</v>
      </c>
      <c r="L10" s="14">
        <v>28089.58</v>
      </c>
      <c r="M10" s="22">
        <v>4130</v>
      </c>
      <c r="N10" s="17">
        <v>45379</v>
      </c>
      <c r="O10" s="23" t="s">
        <v>38</v>
      </c>
      <c r="P10" s="24"/>
    </row>
    <row r="11" spans="1:16" s="25" customFormat="1" ht="25.5" customHeight="1">
      <c r="A11" s="12">
        <v>9</v>
      </c>
      <c r="B11" s="13" t="s">
        <v>16</v>
      </c>
      <c r="C11" s="20" t="s">
        <v>213</v>
      </c>
      <c r="D11" s="14">
        <v>10051.64</v>
      </c>
      <c r="E11" s="14" t="s">
        <v>18</v>
      </c>
      <c r="F11" s="15" t="s">
        <v>18</v>
      </c>
      <c r="G11" s="22">
        <v>1399</v>
      </c>
      <c r="H11" s="22">
        <v>60</v>
      </c>
      <c r="I11" s="16">
        <f t="shared" si="0"/>
        <v>23.316666666666666</v>
      </c>
      <c r="J11" s="13">
        <v>16</v>
      </c>
      <c r="K11" s="16">
        <v>1</v>
      </c>
      <c r="L11" s="14">
        <v>10203.779999999999</v>
      </c>
      <c r="M11" s="22">
        <v>1421</v>
      </c>
      <c r="N11" s="17">
        <v>45387</v>
      </c>
      <c r="O11" s="23" t="s">
        <v>29</v>
      </c>
      <c r="P11" s="24"/>
    </row>
    <row r="12" spans="1:16" s="25" customFormat="1" ht="25.5" customHeight="1">
      <c r="A12" s="12">
        <v>10</v>
      </c>
      <c r="B12" s="12">
        <v>5</v>
      </c>
      <c r="C12" s="20" t="s">
        <v>189</v>
      </c>
      <c r="D12" s="14">
        <v>8596.76</v>
      </c>
      <c r="E12" s="14">
        <v>8027.33</v>
      </c>
      <c r="F12" s="15">
        <f>(D12-E12)/E12</f>
        <v>7.0936413477457674E-2</v>
      </c>
      <c r="G12" s="22">
        <v>1180</v>
      </c>
      <c r="H12" s="22">
        <v>33</v>
      </c>
      <c r="I12" s="16">
        <f t="shared" si="0"/>
        <v>35.757575757575758</v>
      </c>
      <c r="J12" s="13">
        <v>10</v>
      </c>
      <c r="K12" s="16">
        <v>3</v>
      </c>
      <c r="L12" s="14">
        <v>56963.07</v>
      </c>
      <c r="M12" s="22">
        <v>8231</v>
      </c>
      <c r="N12" s="17">
        <v>45373</v>
      </c>
      <c r="O12" s="23" t="s">
        <v>56</v>
      </c>
      <c r="P12" s="24"/>
    </row>
    <row r="13" spans="1:16" s="25" customFormat="1" ht="25.5" customHeight="1">
      <c r="A13" s="12">
        <v>11</v>
      </c>
      <c r="B13" s="13" t="s">
        <v>16</v>
      </c>
      <c r="C13" s="20" t="s">
        <v>216</v>
      </c>
      <c r="D13" s="14">
        <v>5873.47</v>
      </c>
      <c r="E13" s="14" t="s">
        <v>18</v>
      </c>
      <c r="F13" s="15" t="s">
        <v>18</v>
      </c>
      <c r="G13" s="22">
        <v>818</v>
      </c>
      <c r="H13" s="22">
        <v>55</v>
      </c>
      <c r="I13" s="16">
        <f t="shared" si="0"/>
        <v>14.872727272727273</v>
      </c>
      <c r="J13" s="13">
        <v>12</v>
      </c>
      <c r="K13" s="16">
        <v>1</v>
      </c>
      <c r="L13" s="14">
        <v>5873.47</v>
      </c>
      <c r="M13" s="22">
        <v>818</v>
      </c>
      <c r="N13" s="17">
        <v>45387</v>
      </c>
      <c r="O13" s="23" t="s">
        <v>31</v>
      </c>
      <c r="P13" s="24"/>
    </row>
    <row r="14" spans="1:16" s="25" customFormat="1" ht="25.5" customHeight="1">
      <c r="A14" s="12">
        <v>12</v>
      </c>
      <c r="B14" s="12">
        <v>10</v>
      </c>
      <c r="C14" s="20" t="s">
        <v>162</v>
      </c>
      <c r="D14" s="14">
        <v>4559.88</v>
      </c>
      <c r="E14" s="14">
        <v>2506.81</v>
      </c>
      <c r="F14" s="15">
        <f>(D14-E14)/E14</f>
        <v>0.81899705203026962</v>
      </c>
      <c r="G14" s="22">
        <v>669</v>
      </c>
      <c r="H14" s="22">
        <v>16</v>
      </c>
      <c r="I14" s="16">
        <f t="shared" si="0"/>
        <v>41.8125</v>
      </c>
      <c r="J14" s="13">
        <v>8</v>
      </c>
      <c r="K14" s="16">
        <v>3</v>
      </c>
      <c r="L14" s="14">
        <v>31583.4</v>
      </c>
      <c r="M14" s="22">
        <v>2982</v>
      </c>
      <c r="N14" s="17">
        <v>45379</v>
      </c>
      <c r="O14" s="23" t="s">
        <v>38</v>
      </c>
      <c r="P14" s="24"/>
    </row>
    <row r="15" spans="1:16" s="25" customFormat="1" ht="25.5" customHeight="1">
      <c r="A15" s="12">
        <v>13</v>
      </c>
      <c r="B15" s="13" t="s">
        <v>16</v>
      </c>
      <c r="C15" s="20" t="s">
        <v>227</v>
      </c>
      <c r="D15" s="14">
        <v>4129.2999999999993</v>
      </c>
      <c r="E15" s="14" t="s">
        <v>18</v>
      </c>
      <c r="F15" s="15" t="s">
        <v>18</v>
      </c>
      <c r="G15" s="22">
        <v>701</v>
      </c>
      <c r="H15" s="22">
        <v>24</v>
      </c>
      <c r="I15" s="16">
        <f t="shared" si="0"/>
        <v>29.208333333333332</v>
      </c>
      <c r="J15" s="13">
        <v>8</v>
      </c>
      <c r="K15" s="16">
        <v>1</v>
      </c>
      <c r="L15" s="14">
        <v>4129.2999999999993</v>
      </c>
      <c r="M15" s="14">
        <v>701</v>
      </c>
      <c r="N15" s="17">
        <v>45387</v>
      </c>
      <c r="O15" s="23" t="s">
        <v>83</v>
      </c>
      <c r="P15" s="18"/>
    </row>
    <row r="16" spans="1:16" s="25" customFormat="1" ht="25.5" customHeight="1">
      <c r="A16" s="12">
        <v>14</v>
      </c>
      <c r="B16" s="13" t="s">
        <v>16</v>
      </c>
      <c r="C16" s="20" t="s">
        <v>212</v>
      </c>
      <c r="D16" s="14">
        <v>2945</v>
      </c>
      <c r="E16" s="15" t="s">
        <v>18</v>
      </c>
      <c r="F16" s="15" t="s">
        <v>18</v>
      </c>
      <c r="G16" s="22">
        <v>547</v>
      </c>
      <c r="H16" s="22" t="s">
        <v>18</v>
      </c>
      <c r="I16" s="16" t="s">
        <v>18</v>
      </c>
      <c r="J16" s="13">
        <v>10</v>
      </c>
      <c r="K16" s="16">
        <v>1</v>
      </c>
      <c r="L16" s="14">
        <v>2945</v>
      </c>
      <c r="M16" s="22">
        <v>547</v>
      </c>
      <c r="N16" s="17">
        <v>45387</v>
      </c>
      <c r="O16" s="23" t="s">
        <v>152</v>
      </c>
      <c r="P16" s="18"/>
    </row>
    <row r="17" spans="1:16" ht="25.5" customHeight="1">
      <c r="A17" s="12">
        <v>15</v>
      </c>
      <c r="B17" s="12">
        <v>11</v>
      </c>
      <c r="C17" s="20" t="s">
        <v>84</v>
      </c>
      <c r="D17" s="14">
        <v>1915.35</v>
      </c>
      <c r="E17" s="14">
        <v>1742.51</v>
      </c>
      <c r="F17" s="15">
        <f t="shared" ref="F17:F26" si="1">(D17-E17)/E17</f>
        <v>9.919024854950613E-2</v>
      </c>
      <c r="G17" s="22">
        <v>281</v>
      </c>
      <c r="H17" s="22" t="s">
        <v>18</v>
      </c>
      <c r="I17" s="15" t="s">
        <v>18</v>
      </c>
      <c r="J17" s="13">
        <v>3</v>
      </c>
      <c r="K17" s="16">
        <v>12</v>
      </c>
      <c r="L17" s="14">
        <v>1305392.69</v>
      </c>
      <c r="M17" s="22">
        <v>192388</v>
      </c>
      <c r="N17" s="17">
        <v>45310</v>
      </c>
      <c r="O17" s="23" t="s">
        <v>85</v>
      </c>
      <c r="P17" s="24"/>
    </row>
    <row r="18" spans="1:16" s="25" customFormat="1" ht="25.5" customHeight="1">
      <c r="A18" s="12">
        <v>16</v>
      </c>
      <c r="B18" s="12">
        <v>12</v>
      </c>
      <c r="C18" s="20" t="s">
        <v>203</v>
      </c>
      <c r="D18" s="14">
        <v>1774.29</v>
      </c>
      <c r="E18" s="14">
        <v>1121.1600000000001</v>
      </c>
      <c r="F18" s="15">
        <f t="shared" si="1"/>
        <v>0.58254843198116224</v>
      </c>
      <c r="G18" s="22">
        <v>385</v>
      </c>
      <c r="H18" s="22">
        <v>26</v>
      </c>
      <c r="I18" s="16">
        <f t="shared" ref="I18:I47" si="2">G18/H18</f>
        <v>14.807692307692308</v>
      </c>
      <c r="J18" s="13">
        <v>12</v>
      </c>
      <c r="K18" s="16">
        <v>2</v>
      </c>
      <c r="L18" s="14">
        <v>4253.12</v>
      </c>
      <c r="M18" s="22">
        <v>973</v>
      </c>
      <c r="N18" s="17">
        <v>45380</v>
      </c>
      <c r="O18" s="23" t="s">
        <v>29</v>
      </c>
      <c r="P18" s="24"/>
    </row>
    <row r="19" spans="1:16" s="25" customFormat="1" ht="25.5" customHeight="1">
      <c r="A19" s="12">
        <v>17</v>
      </c>
      <c r="B19" s="12">
        <v>25</v>
      </c>
      <c r="C19" s="20" t="s">
        <v>20</v>
      </c>
      <c r="D19" s="14">
        <v>1583.76</v>
      </c>
      <c r="E19" s="14">
        <v>272.89999999999998</v>
      </c>
      <c r="F19" s="15">
        <f t="shared" si="1"/>
        <v>4.8034444851593996</v>
      </c>
      <c r="G19" s="22">
        <v>347</v>
      </c>
      <c r="H19" s="22">
        <v>6</v>
      </c>
      <c r="I19" s="16">
        <f t="shared" si="2"/>
        <v>57.833333333333336</v>
      </c>
      <c r="J19" s="13">
        <v>1</v>
      </c>
      <c r="K19" s="16">
        <v>16</v>
      </c>
      <c r="L19" s="14">
        <v>535317.89</v>
      </c>
      <c r="M19" s="22">
        <v>98565</v>
      </c>
      <c r="N19" s="17">
        <v>45282</v>
      </c>
      <c r="O19" s="23" t="s">
        <v>21</v>
      </c>
      <c r="P19" s="24"/>
    </row>
    <row r="20" spans="1:16" s="25" customFormat="1" ht="25.5" customHeight="1">
      <c r="A20" s="12">
        <v>18</v>
      </c>
      <c r="B20" s="12">
        <v>14</v>
      </c>
      <c r="C20" s="20" t="s">
        <v>163</v>
      </c>
      <c r="D20" s="14">
        <v>1375.02</v>
      </c>
      <c r="E20" s="14">
        <v>1003.99</v>
      </c>
      <c r="F20" s="15">
        <f t="shared" si="1"/>
        <v>0.36955547366009617</v>
      </c>
      <c r="G20" s="22">
        <v>238</v>
      </c>
      <c r="H20" s="22">
        <v>11</v>
      </c>
      <c r="I20" s="16">
        <f t="shared" si="2"/>
        <v>21.636363636363637</v>
      </c>
      <c r="J20" s="13">
        <v>8</v>
      </c>
      <c r="K20" s="16">
        <v>3</v>
      </c>
      <c r="L20" s="14">
        <v>17513.72</v>
      </c>
      <c r="M20" s="22">
        <v>1506</v>
      </c>
      <c r="N20" s="17">
        <v>45379</v>
      </c>
      <c r="O20" s="23" t="s">
        <v>38</v>
      </c>
      <c r="P20" s="24"/>
    </row>
    <row r="21" spans="1:16" s="25" customFormat="1" ht="25.5" customHeight="1">
      <c r="A21" s="12">
        <v>19</v>
      </c>
      <c r="B21" s="12">
        <v>21</v>
      </c>
      <c r="C21" s="20" t="s">
        <v>200</v>
      </c>
      <c r="D21" s="14">
        <v>1179.18</v>
      </c>
      <c r="E21" s="14">
        <v>442.4</v>
      </c>
      <c r="F21" s="15">
        <f t="shared" si="1"/>
        <v>1.6654159132007236</v>
      </c>
      <c r="G21" s="22">
        <v>184</v>
      </c>
      <c r="H21" s="22">
        <v>6</v>
      </c>
      <c r="I21" s="16">
        <f t="shared" si="2"/>
        <v>30.666666666666668</v>
      </c>
      <c r="J21" s="13">
        <v>5</v>
      </c>
      <c r="K21" s="16">
        <v>3</v>
      </c>
      <c r="L21" s="14">
        <v>2600.13</v>
      </c>
      <c r="M21" s="22">
        <v>401</v>
      </c>
      <c r="N21" s="17">
        <v>45379</v>
      </c>
      <c r="O21" s="23" t="s">
        <v>38</v>
      </c>
      <c r="P21" s="24"/>
    </row>
    <row r="22" spans="1:16" s="25" customFormat="1" ht="25.5" customHeight="1">
      <c r="A22" s="12">
        <v>20</v>
      </c>
      <c r="B22" s="12">
        <v>15</v>
      </c>
      <c r="C22" s="20" t="s">
        <v>90</v>
      </c>
      <c r="D22" s="14">
        <v>1039</v>
      </c>
      <c r="E22" s="14">
        <v>879.2</v>
      </c>
      <c r="F22" s="15">
        <f t="shared" si="1"/>
        <v>0.1817561419472247</v>
      </c>
      <c r="G22" s="22">
        <v>157</v>
      </c>
      <c r="H22" s="22">
        <v>3</v>
      </c>
      <c r="I22" s="16">
        <f t="shared" si="2"/>
        <v>52.333333333333336</v>
      </c>
      <c r="J22" s="13">
        <v>2</v>
      </c>
      <c r="K22" s="16">
        <v>12</v>
      </c>
      <c r="L22" s="14">
        <v>360217.38</v>
      </c>
      <c r="M22" s="22">
        <v>51616</v>
      </c>
      <c r="N22" s="17">
        <v>45310</v>
      </c>
      <c r="O22" s="23" t="s">
        <v>33</v>
      </c>
      <c r="P22" s="24"/>
    </row>
    <row r="23" spans="1:16" s="25" customFormat="1" ht="25.5" customHeight="1">
      <c r="A23" s="12">
        <v>21</v>
      </c>
      <c r="B23" s="12">
        <v>17</v>
      </c>
      <c r="C23" s="20" t="s">
        <v>199</v>
      </c>
      <c r="D23" s="14">
        <v>858.56</v>
      </c>
      <c r="E23" s="14">
        <v>613.85</v>
      </c>
      <c r="F23" s="15">
        <f t="shared" si="1"/>
        <v>0.39864787814612679</v>
      </c>
      <c r="G23" s="22">
        <v>141</v>
      </c>
      <c r="H23" s="22">
        <v>9</v>
      </c>
      <c r="I23" s="16">
        <f t="shared" si="2"/>
        <v>15.666666666666666</v>
      </c>
      <c r="J23" s="13">
        <v>8</v>
      </c>
      <c r="K23" s="16">
        <v>3</v>
      </c>
      <c r="L23" s="14">
        <v>2711.76</v>
      </c>
      <c r="M23" s="22">
        <v>430</v>
      </c>
      <c r="N23" s="17">
        <v>45379</v>
      </c>
      <c r="O23" s="23" t="s">
        <v>38</v>
      </c>
      <c r="P23" s="24"/>
    </row>
    <row r="24" spans="1:16" s="25" customFormat="1" ht="25.5" customHeight="1">
      <c r="A24" s="12">
        <v>22</v>
      </c>
      <c r="B24" s="12">
        <v>22</v>
      </c>
      <c r="C24" s="20" t="s">
        <v>196</v>
      </c>
      <c r="D24" s="14">
        <v>824.8</v>
      </c>
      <c r="E24" s="14">
        <v>338.3</v>
      </c>
      <c r="F24" s="15">
        <f t="shared" si="1"/>
        <v>1.4380727165237952</v>
      </c>
      <c r="G24" s="22">
        <v>108</v>
      </c>
      <c r="H24" s="22">
        <v>3</v>
      </c>
      <c r="I24" s="16">
        <f t="shared" si="2"/>
        <v>36</v>
      </c>
      <c r="J24" s="13">
        <v>2</v>
      </c>
      <c r="K24" s="16">
        <v>3</v>
      </c>
      <c r="L24" s="14">
        <v>5282.75</v>
      </c>
      <c r="M24" s="22">
        <v>1032</v>
      </c>
      <c r="N24" s="17">
        <v>45379</v>
      </c>
      <c r="O24" s="23" t="s">
        <v>38</v>
      </c>
      <c r="P24" s="24"/>
    </row>
    <row r="25" spans="1:16" s="25" customFormat="1" ht="25.5" customHeight="1">
      <c r="A25" s="12">
        <v>23</v>
      </c>
      <c r="B25" s="12">
        <v>18</v>
      </c>
      <c r="C25" s="20" t="s">
        <v>164</v>
      </c>
      <c r="D25" s="14">
        <v>743.3</v>
      </c>
      <c r="E25" s="14">
        <v>539.29999999999995</v>
      </c>
      <c r="F25" s="15">
        <f t="shared" si="1"/>
        <v>0.37826812534767296</v>
      </c>
      <c r="G25" s="22">
        <v>133</v>
      </c>
      <c r="H25" s="22">
        <v>5</v>
      </c>
      <c r="I25" s="16">
        <f t="shared" si="2"/>
        <v>26.6</v>
      </c>
      <c r="J25" s="13">
        <v>4</v>
      </c>
      <c r="K25" s="16">
        <v>3</v>
      </c>
      <c r="L25" s="14">
        <v>24204</v>
      </c>
      <c r="M25" s="22">
        <v>1405</v>
      </c>
      <c r="N25" s="17">
        <v>45379</v>
      </c>
      <c r="O25" s="23" t="s">
        <v>38</v>
      </c>
      <c r="P25" s="24"/>
    </row>
    <row r="26" spans="1:16" s="25" customFormat="1" ht="25.5" customHeight="1">
      <c r="A26" s="12">
        <v>24</v>
      </c>
      <c r="B26" s="12">
        <v>39</v>
      </c>
      <c r="C26" s="20" t="s">
        <v>197</v>
      </c>
      <c r="D26" s="14">
        <v>579.70000000000005</v>
      </c>
      <c r="E26" s="14">
        <v>55.3</v>
      </c>
      <c r="F26" s="15">
        <f t="shared" si="1"/>
        <v>9.4828209764918654</v>
      </c>
      <c r="G26" s="22">
        <v>96</v>
      </c>
      <c r="H26" s="22">
        <v>5</v>
      </c>
      <c r="I26" s="16">
        <f t="shared" si="2"/>
        <v>19.2</v>
      </c>
      <c r="J26" s="13">
        <v>5</v>
      </c>
      <c r="K26" s="16">
        <v>3</v>
      </c>
      <c r="L26" s="14">
        <v>2381.6</v>
      </c>
      <c r="M26" s="22">
        <v>411</v>
      </c>
      <c r="N26" s="17">
        <v>45379</v>
      </c>
      <c r="O26" s="23" t="s">
        <v>38</v>
      </c>
      <c r="P26" s="24"/>
    </row>
    <row r="27" spans="1:16" s="25" customFormat="1" ht="25.5" customHeight="1">
      <c r="A27" s="12">
        <v>25</v>
      </c>
      <c r="B27" s="14" t="s">
        <v>18</v>
      </c>
      <c r="C27" s="20" t="s">
        <v>218</v>
      </c>
      <c r="D27" s="14">
        <v>487.4</v>
      </c>
      <c r="E27" s="14" t="s">
        <v>18</v>
      </c>
      <c r="F27" s="15" t="s">
        <v>18</v>
      </c>
      <c r="G27" s="22">
        <v>79</v>
      </c>
      <c r="H27" s="22">
        <v>4</v>
      </c>
      <c r="I27" s="16">
        <f t="shared" si="2"/>
        <v>19.75</v>
      </c>
      <c r="J27" s="13">
        <v>4</v>
      </c>
      <c r="K27" s="16">
        <v>3</v>
      </c>
      <c r="L27" s="14">
        <v>1983.1</v>
      </c>
      <c r="M27" s="22">
        <v>351</v>
      </c>
      <c r="N27" s="17">
        <v>45379</v>
      </c>
      <c r="O27" s="23" t="s">
        <v>38</v>
      </c>
      <c r="P27" s="24"/>
    </row>
    <row r="28" spans="1:16" s="25" customFormat="1" ht="25.5" customHeight="1">
      <c r="A28" s="12">
        <v>26</v>
      </c>
      <c r="B28" s="12">
        <v>16</v>
      </c>
      <c r="C28" s="20" t="s">
        <v>159</v>
      </c>
      <c r="D28" s="14">
        <v>433.8</v>
      </c>
      <c r="E28" s="14">
        <v>728.6</v>
      </c>
      <c r="F28" s="15">
        <f>(D28-E28)/E28</f>
        <v>-0.4046115838594565</v>
      </c>
      <c r="G28" s="22">
        <v>79</v>
      </c>
      <c r="H28" s="22">
        <v>3</v>
      </c>
      <c r="I28" s="16">
        <f t="shared" si="2"/>
        <v>26.333333333333332</v>
      </c>
      <c r="J28" s="13">
        <v>2</v>
      </c>
      <c r="K28" s="16">
        <v>6</v>
      </c>
      <c r="L28" s="14">
        <v>23963.73</v>
      </c>
      <c r="M28" s="22">
        <v>4124</v>
      </c>
      <c r="N28" s="17">
        <v>45352</v>
      </c>
      <c r="O28" s="23" t="s">
        <v>48</v>
      </c>
      <c r="P28" s="24"/>
    </row>
    <row r="29" spans="1:16" s="25" customFormat="1" ht="25.5" customHeight="1">
      <c r="A29" s="12">
        <v>27</v>
      </c>
      <c r="B29" s="14" t="s">
        <v>18</v>
      </c>
      <c r="C29" s="49" t="s">
        <v>104</v>
      </c>
      <c r="D29" s="50">
        <v>397.49</v>
      </c>
      <c r="E29" s="14" t="s">
        <v>18</v>
      </c>
      <c r="F29" s="15" t="s">
        <v>18</v>
      </c>
      <c r="G29" s="52">
        <v>62</v>
      </c>
      <c r="H29" s="52">
        <v>1</v>
      </c>
      <c r="I29" s="16">
        <f t="shared" si="2"/>
        <v>62</v>
      </c>
      <c r="J29" s="46">
        <v>1</v>
      </c>
      <c r="K29" s="15" t="s">
        <v>18</v>
      </c>
      <c r="L29" s="50">
        <v>36827.629999999997</v>
      </c>
      <c r="M29" s="52">
        <v>5398</v>
      </c>
      <c r="N29" s="54">
        <v>45324</v>
      </c>
      <c r="O29" s="47" t="s">
        <v>29</v>
      </c>
      <c r="P29" s="18"/>
    </row>
    <row r="30" spans="1:16" s="25" customFormat="1" ht="25.5" customHeight="1">
      <c r="A30" s="12">
        <v>28</v>
      </c>
      <c r="B30" s="12">
        <v>32</v>
      </c>
      <c r="C30" s="20" t="s">
        <v>143</v>
      </c>
      <c r="D30" s="14">
        <v>319</v>
      </c>
      <c r="E30" s="14">
        <v>109.2</v>
      </c>
      <c r="F30" s="15">
        <f>(D30-E30)/E30</f>
        <v>1.9212454212454213</v>
      </c>
      <c r="G30" s="22">
        <v>58</v>
      </c>
      <c r="H30" s="22">
        <v>4</v>
      </c>
      <c r="I30" s="16">
        <f t="shared" si="2"/>
        <v>14.5</v>
      </c>
      <c r="J30" s="13">
        <v>3</v>
      </c>
      <c r="K30" s="16">
        <v>7</v>
      </c>
      <c r="L30" s="14">
        <v>75793.94</v>
      </c>
      <c r="M30" s="22">
        <v>14792</v>
      </c>
      <c r="N30" s="17">
        <v>45345</v>
      </c>
      <c r="O30" s="23" t="s">
        <v>31</v>
      </c>
      <c r="P30" s="24"/>
    </row>
    <row r="31" spans="1:16" s="25" customFormat="1" ht="25.5" customHeight="1">
      <c r="A31" s="12">
        <v>29</v>
      </c>
      <c r="B31" s="12">
        <v>19</v>
      </c>
      <c r="C31" s="20" t="s">
        <v>198</v>
      </c>
      <c r="D31" s="14">
        <v>271.2</v>
      </c>
      <c r="E31" s="14">
        <v>493.7</v>
      </c>
      <c r="F31" s="15">
        <f>(D31-E31)/E31</f>
        <v>-0.45067854972655458</v>
      </c>
      <c r="G31" s="22">
        <v>38</v>
      </c>
      <c r="H31" s="22">
        <v>3</v>
      </c>
      <c r="I31" s="16">
        <f t="shared" si="2"/>
        <v>12.666666666666666</v>
      </c>
      <c r="J31" s="13">
        <v>2</v>
      </c>
      <c r="K31" s="16">
        <v>3</v>
      </c>
      <c r="L31" s="14">
        <v>2815.4</v>
      </c>
      <c r="M31" s="22">
        <v>498</v>
      </c>
      <c r="N31" s="17">
        <v>45379</v>
      </c>
      <c r="O31" s="23" t="s">
        <v>38</v>
      </c>
      <c r="P31" s="24"/>
    </row>
    <row r="32" spans="1:16" s="25" customFormat="1" ht="25.5" customHeight="1">
      <c r="A32" s="12">
        <v>30</v>
      </c>
      <c r="B32" s="12">
        <v>37</v>
      </c>
      <c r="C32" s="20" t="s">
        <v>132</v>
      </c>
      <c r="D32" s="14">
        <v>258.54000000000002</v>
      </c>
      <c r="E32" s="14">
        <v>60</v>
      </c>
      <c r="F32" s="15">
        <f>(D32-E32)/E32</f>
        <v>3.3090000000000002</v>
      </c>
      <c r="G32" s="22">
        <v>63</v>
      </c>
      <c r="H32" s="22">
        <v>2</v>
      </c>
      <c r="I32" s="16">
        <f t="shared" si="2"/>
        <v>31.5</v>
      </c>
      <c r="J32" s="13">
        <v>2</v>
      </c>
      <c r="K32" s="16" t="s">
        <v>18</v>
      </c>
      <c r="L32" s="14">
        <v>69278.329999999987</v>
      </c>
      <c r="M32" s="22">
        <v>13524</v>
      </c>
      <c r="N32" s="17">
        <v>45338</v>
      </c>
      <c r="O32" s="23" t="s">
        <v>29</v>
      </c>
      <c r="P32" s="24"/>
    </row>
    <row r="33" spans="1:16" s="25" customFormat="1" ht="25.5" customHeight="1">
      <c r="A33" s="12">
        <v>31</v>
      </c>
      <c r="B33" s="14" t="s">
        <v>18</v>
      </c>
      <c r="C33" s="20" t="s">
        <v>219</v>
      </c>
      <c r="D33" s="14">
        <v>255</v>
      </c>
      <c r="E33" s="14" t="s">
        <v>18</v>
      </c>
      <c r="F33" s="15" t="s">
        <v>18</v>
      </c>
      <c r="G33" s="22">
        <v>43</v>
      </c>
      <c r="H33" s="22">
        <v>3</v>
      </c>
      <c r="I33" s="16">
        <f t="shared" si="2"/>
        <v>14.333333333333334</v>
      </c>
      <c r="J33" s="13">
        <v>3</v>
      </c>
      <c r="K33" s="16">
        <v>3</v>
      </c>
      <c r="L33" s="14">
        <v>976.8</v>
      </c>
      <c r="M33" s="22">
        <v>178</v>
      </c>
      <c r="N33" s="17">
        <v>45379</v>
      </c>
      <c r="O33" s="23" t="s">
        <v>38</v>
      </c>
      <c r="P33" s="24"/>
    </row>
    <row r="34" spans="1:16" s="25" customFormat="1" ht="25.5" customHeight="1">
      <c r="A34" s="12">
        <v>32</v>
      </c>
      <c r="B34" s="12">
        <v>23</v>
      </c>
      <c r="C34" s="20" t="s">
        <v>141</v>
      </c>
      <c r="D34" s="14">
        <v>201.2</v>
      </c>
      <c r="E34" s="14">
        <v>274</v>
      </c>
      <c r="F34" s="15">
        <f>(D34-E34)/E34</f>
        <v>-0.26569343065693435</v>
      </c>
      <c r="G34" s="22">
        <v>26</v>
      </c>
      <c r="H34" s="22">
        <v>2</v>
      </c>
      <c r="I34" s="16">
        <f t="shared" si="2"/>
        <v>13</v>
      </c>
      <c r="J34" s="13">
        <v>1</v>
      </c>
      <c r="K34" s="16">
        <v>7</v>
      </c>
      <c r="L34" s="14">
        <v>9783.5</v>
      </c>
      <c r="M34" s="22">
        <v>1504</v>
      </c>
      <c r="N34" s="17">
        <v>45345</v>
      </c>
      <c r="O34" s="23" t="s">
        <v>142</v>
      </c>
      <c r="P34" s="24"/>
    </row>
    <row r="35" spans="1:16" s="25" customFormat="1" ht="25.5" customHeight="1">
      <c r="A35" s="12">
        <v>33</v>
      </c>
      <c r="B35" s="12">
        <v>43</v>
      </c>
      <c r="C35" s="20" t="s">
        <v>220</v>
      </c>
      <c r="D35" s="14">
        <v>185.8</v>
      </c>
      <c r="E35" s="14">
        <v>11</v>
      </c>
      <c r="F35" s="15">
        <f>(D35-E35)/E35</f>
        <v>15.890909090909092</v>
      </c>
      <c r="G35" s="22">
        <v>28</v>
      </c>
      <c r="H35" s="22">
        <v>4</v>
      </c>
      <c r="I35" s="16">
        <f t="shared" si="2"/>
        <v>7</v>
      </c>
      <c r="J35" s="13">
        <v>3</v>
      </c>
      <c r="K35" s="16">
        <v>3</v>
      </c>
      <c r="L35" s="14">
        <v>3451.5</v>
      </c>
      <c r="M35" s="22">
        <v>493</v>
      </c>
      <c r="N35" s="17">
        <v>45379</v>
      </c>
      <c r="O35" s="23" t="s">
        <v>38</v>
      </c>
      <c r="P35" s="24"/>
    </row>
    <row r="36" spans="1:16" s="25" customFormat="1" ht="25.5" customHeight="1">
      <c r="A36" s="12">
        <v>34</v>
      </c>
      <c r="B36" s="12">
        <v>26</v>
      </c>
      <c r="C36" s="20" t="s">
        <v>160</v>
      </c>
      <c r="D36" s="14">
        <v>178.43</v>
      </c>
      <c r="E36" s="14">
        <v>256.58</v>
      </c>
      <c r="F36" s="15">
        <f>(D36-E36)/E36</f>
        <v>-0.30458336581183248</v>
      </c>
      <c r="G36" s="22">
        <v>27</v>
      </c>
      <c r="H36" s="22">
        <v>3</v>
      </c>
      <c r="I36" s="16">
        <f t="shared" si="2"/>
        <v>9</v>
      </c>
      <c r="J36" s="13">
        <v>3</v>
      </c>
      <c r="K36" s="16">
        <v>3</v>
      </c>
      <c r="L36" s="14">
        <v>6831.24</v>
      </c>
      <c r="M36" s="22">
        <v>574</v>
      </c>
      <c r="N36" s="17">
        <v>45379</v>
      </c>
      <c r="O36" s="23" t="s">
        <v>38</v>
      </c>
      <c r="P36" s="24"/>
    </row>
    <row r="37" spans="1:16" ht="25.5" customHeight="1">
      <c r="A37" s="12">
        <v>35</v>
      </c>
      <c r="B37" s="12">
        <v>30</v>
      </c>
      <c r="C37" s="20" t="s">
        <v>28</v>
      </c>
      <c r="D37" s="14">
        <v>175</v>
      </c>
      <c r="E37" s="14">
        <v>125</v>
      </c>
      <c r="F37" s="15">
        <f>(D37-E37)/E37</f>
        <v>0.4</v>
      </c>
      <c r="G37" s="22">
        <v>35</v>
      </c>
      <c r="H37" s="22">
        <v>1</v>
      </c>
      <c r="I37" s="16">
        <f t="shared" si="2"/>
        <v>35</v>
      </c>
      <c r="J37" s="13">
        <v>1</v>
      </c>
      <c r="K37" s="16" t="s">
        <v>18</v>
      </c>
      <c r="L37" s="14">
        <v>42104.82</v>
      </c>
      <c r="M37" s="22">
        <v>8346</v>
      </c>
      <c r="N37" s="17">
        <v>45289</v>
      </c>
      <c r="O37" s="23" t="s">
        <v>29</v>
      </c>
      <c r="P37" s="24"/>
    </row>
    <row r="38" spans="1:16" s="25" customFormat="1" ht="25.5" customHeight="1">
      <c r="A38" s="12">
        <v>36</v>
      </c>
      <c r="B38" s="13" t="s">
        <v>16</v>
      </c>
      <c r="C38" s="20" t="s">
        <v>214</v>
      </c>
      <c r="D38" s="14">
        <v>174.2</v>
      </c>
      <c r="E38" s="14" t="s">
        <v>18</v>
      </c>
      <c r="F38" s="15" t="s">
        <v>18</v>
      </c>
      <c r="G38" s="22">
        <v>36</v>
      </c>
      <c r="H38" s="22">
        <v>8</v>
      </c>
      <c r="I38" s="16">
        <f t="shared" si="2"/>
        <v>4.5</v>
      </c>
      <c r="J38" s="13">
        <v>5</v>
      </c>
      <c r="K38" s="16">
        <v>1</v>
      </c>
      <c r="L38" s="14">
        <v>174.2</v>
      </c>
      <c r="M38" s="22">
        <v>36</v>
      </c>
      <c r="N38" s="17">
        <v>45387</v>
      </c>
      <c r="O38" s="23" t="s">
        <v>215</v>
      </c>
      <c r="P38" s="24"/>
    </row>
    <row r="39" spans="1:16" s="25" customFormat="1" ht="25.5" customHeight="1">
      <c r="A39" s="12">
        <v>37</v>
      </c>
      <c r="B39" s="13" t="s">
        <v>18</v>
      </c>
      <c r="C39" s="20" t="s">
        <v>137</v>
      </c>
      <c r="D39" s="14">
        <v>138</v>
      </c>
      <c r="E39" s="14" t="s">
        <v>18</v>
      </c>
      <c r="F39" s="15" t="s">
        <v>18</v>
      </c>
      <c r="G39" s="22">
        <v>26</v>
      </c>
      <c r="H39" s="22">
        <v>3</v>
      </c>
      <c r="I39" s="16">
        <f t="shared" si="2"/>
        <v>8.6666666666666661</v>
      </c>
      <c r="J39" s="13">
        <v>1</v>
      </c>
      <c r="K39" s="16" t="s">
        <v>18</v>
      </c>
      <c r="L39" s="14">
        <v>594245.31000000006</v>
      </c>
      <c r="M39" s="22">
        <v>109527</v>
      </c>
      <c r="N39" s="17">
        <v>45023</v>
      </c>
      <c r="O39" s="23" t="s">
        <v>21</v>
      </c>
      <c r="P39" s="24"/>
    </row>
    <row r="40" spans="1:16" s="25" customFormat="1" ht="25.5" customHeight="1">
      <c r="A40" s="12">
        <v>38</v>
      </c>
      <c r="B40" s="12">
        <v>13</v>
      </c>
      <c r="C40" s="20" t="s">
        <v>169</v>
      </c>
      <c r="D40" s="14">
        <v>90</v>
      </c>
      <c r="E40" s="14">
        <v>1106</v>
      </c>
      <c r="F40" s="15">
        <f>(D40-E40)/E40</f>
        <v>-0.91862567811934903</v>
      </c>
      <c r="G40" s="22">
        <v>22</v>
      </c>
      <c r="H40" s="22">
        <v>1</v>
      </c>
      <c r="I40" s="16">
        <f t="shared" si="2"/>
        <v>22</v>
      </c>
      <c r="J40" s="13">
        <v>1</v>
      </c>
      <c r="K40" s="13">
        <v>5</v>
      </c>
      <c r="L40" s="14">
        <v>22033.17</v>
      </c>
      <c r="M40" s="22">
        <v>3408</v>
      </c>
      <c r="N40" s="17">
        <v>45359</v>
      </c>
      <c r="O40" s="23" t="s">
        <v>56</v>
      </c>
      <c r="P40" s="24"/>
    </row>
    <row r="41" spans="1:16" ht="25.5" customHeight="1">
      <c r="A41" s="12">
        <v>39</v>
      </c>
      <c r="B41" s="12">
        <v>42</v>
      </c>
      <c r="C41" s="20" t="s">
        <v>179</v>
      </c>
      <c r="D41" s="14">
        <v>85</v>
      </c>
      <c r="E41" s="14">
        <v>30</v>
      </c>
      <c r="F41" s="15">
        <f>(D41-E41)/E41</f>
        <v>1.8333333333333333</v>
      </c>
      <c r="G41" s="22">
        <v>17</v>
      </c>
      <c r="H41" s="22">
        <v>1</v>
      </c>
      <c r="I41" s="16">
        <f t="shared" si="2"/>
        <v>17</v>
      </c>
      <c r="J41" s="13">
        <v>1</v>
      </c>
      <c r="K41" s="16" t="s">
        <v>18</v>
      </c>
      <c r="L41" s="14">
        <v>3099.02</v>
      </c>
      <c r="M41" s="22">
        <v>681</v>
      </c>
      <c r="N41" s="17">
        <v>45289</v>
      </c>
      <c r="O41" s="23" t="s">
        <v>142</v>
      </c>
      <c r="P41" s="24"/>
    </row>
    <row r="42" spans="1:16" s="25" customFormat="1" ht="25.5" customHeight="1">
      <c r="A42" s="12">
        <v>40</v>
      </c>
      <c r="B42" s="12">
        <v>41</v>
      </c>
      <c r="C42" s="20" t="s">
        <v>136</v>
      </c>
      <c r="D42" s="14">
        <v>75.8</v>
      </c>
      <c r="E42" s="14">
        <v>31</v>
      </c>
      <c r="F42" s="15">
        <f>(D42-E42)/E42</f>
        <v>1.4451612903225806</v>
      </c>
      <c r="G42" s="22">
        <v>19</v>
      </c>
      <c r="H42" s="22">
        <v>2</v>
      </c>
      <c r="I42" s="16">
        <f t="shared" si="2"/>
        <v>9.5</v>
      </c>
      <c r="J42" s="13">
        <v>1</v>
      </c>
      <c r="K42" s="16" t="s">
        <v>18</v>
      </c>
      <c r="L42" s="14">
        <v>1054926.43</v>
      </c>
      <c r="M42" s="22">
        <v>196832</v>
      </c>
      <c r="N42" s="17">
        <v>44916</v>
      </c>
      <c r="O42" s="23" t="s">
        <v>21</v>
      </c>
      <c r="P42" s="24"/>
    </row>
    <row r="43" spans="1:16" s="25" customFormat="1" ht="25.5" customHeight="1">
      <c r="A43" s="12">
        <v>41</v>
      </c>
      <c r="B43" s="12">
        <v>34</v>
      </c>
      <c r="C43" s="20" t="s">
        <v>201</v>
      </c>
      <c r="D43" s="14">
        <v>58.3</v>
      </c>
      <c r="E43" s="14">
        <v>94.4</v>
      </c>
      <c r="F43" s="15">
        <f>(D43-E43)/E43</f>
        <v>-0.38241525423728823</v>
      </c>
      <c r="G43" s="22">
        <v>9</v>
      </c>
      <c r="H43" s="22">
        <v>2</v>
      </c>
      <c r="I43" s="16">
        <f t="shared" si="2"/>
        <v>4.5</v>
      </c>
      <c r="J43" s="13">
        <v>1</v>
      </c>
      <c r="K43" s="16">
        <v>3</v>
      </c>
      <c r="L43" s="14">
        <v>311.3</v>
      </c>
      <c r="M43" s="22">
        <v>61</v>
      </c>
      <c r="N43" s="17">
        <v>45379</v>
      </c>
      <c r="O43" s="23" t="s">
        <v>38</v>
      </c>
      <c r="P43" s="24"/>
    </row>
    <row r="44" spans="1:16" s="25" customFormat="1" ht="25.5" customHeight="1">
      <c r="A44" s="12">
        <v>42</v>
      </c>
      <c r="B44" s="12">
        <v>9</v>
      </c>
      <c r="C44" s="20" t="s">
        <v>181</v>
      </c>
      <c r="D44" s="14">
        <v>54</v>
      </c>
      <c r="E44" s="14">
        <v>2623.48</v>
      </c>
      <c r="F44" s="15">
        <f>(D44-E44)/E44</f>
        <v>-0.97941665269031974</v>
      </c>
      <c r="G44" s="22">
        <v>14</v>
      </c>
      <c r="H44" s="22">
        <v>3</v>
      </c>
      <c r="I44" s="16">
        <f t="shared" si="2"/>
        <v>4.666666666666667</v>
      </c>
      <c r="J44" s="13">
        <v>2</v>
      </c>
      <c r="K44" s="16">
        <v>4</v>
      </c>
      <c r="L44" s="14">
        <v>52328.88</v>
      </c>
      <c r="M44" s="22">
        <v>8256</v>
      </c>
      <c r="N44" s="17">
        <v>45366</v>
      </c>
      <c r="O44" s="23" t="s">
        <v>56</v>
      </c>
      <c r="P44" s="24"/>
    </row>
    <row r="45" spans="1:16" s="25" customFormat="1" ht="25.5" customHeight="1">
      <c r="A45" s="12">
        <v>43</v>
      </c>
      <c r="B45" s="15" t="s">
        <v>18</v>
      </c>
      <c r="C45" s="20" t="s">
        <v>107</v>
      </c>
      <c r="D45" s="14">
        <v>24.5</v>
      </c>
      <c r="E45" s="14" t="s">
        <v>18</v>
      </c>
      <c r="F45" s="15" t="s">
        <v>18</v>
      </c>
      <c r="G45" s="62">
        <v>7</v>
      </c>
      <c r="H45" s="22">
        <v>1</v>
      </c>
      <c r="I45" s="16">
        <f t="shared" si="2"/>
        <v>7</v>
      </c>
      <c r="J45" s="13">
        <v>1</v>
      </c>
      <c r="K45" s="15" t="s">
        <v>18</v>
      </c>
      <c r="L45" s="14">
        <v>136413.60999999999</v>
      </c>
      <c r="M45" s="62">
        <v>26009</v>
      </c>
      <c r="N45" s="17">
        <v>45331</v>
      </c>
      <c r="O45" s="23" t="s">
        <v>31</v>
      </c>
      <c r="P45" s="18"/>
    </row>
    <row r="46" spans="1:16" s="25" customFormat="1" ht="25.5" customHeight="1">
      <c r="A46" s="12">
        <v>44</v>
      </c>
      <c r="B46" s="12">
        <v>33</v>
      </c>
      <c r="C46" s="20" t="s">
        <v>177</v>
      </c>
      <c r="D46" s="14">
        <v>18</v>
      </c>
      <c r="E46" s="14">
        <v>109</v>
      </c>
      <c r="F46" s="15">
        <f>(D46-E46)/E46</f>
        <v>-0.83486238532110091</v>
      </c>
      <c r="G46" s="22">
        <v>4</v>
      </c>
      <c r="H46" s="22">
        <v>1</v>
      </c>
      <c r="I46" s="16">
        <f t="shared" si="2"/>
        <v>4</v>
      </c>
      <c r="J46" s="13">
        <v>1</v>
      </c>
      <c r="K46" s="16">
        <v>5</v>
      </c>
      <c r="L46" s="14">
        <v>12702.91</v>
      </c>
      <c r="M46" s="22">
        <v>1996</v>
      </c>
      <c r="N46" s="17">
        <v>45359</v>
      </c>
      <c r="O46" s="23" t="s">
        <v>29</v>
      </c>
      <c r="P46" s="24"/>
    </row>
    <row r="47" spans="1:16" s="25" customFormat="1" ht="25.5" customHeight="1">
      <c r="A47" s="12">
        <v>45</v>
      </c>
      <c r="B47" s="14" t="s">
        <v>18</v>
      </c>
      <c r="C47" s="20" t="s">
        <v>221</v>
      </c>
      <c r="D47" s="14">
        <v>14</v>
      </c>
      <c r="E47" s="14" t="s">
        <v>18</v>
      </c>
      <c r="F47" s="15" t="s">
        <v>18</v>
      </c>
      <c r="G47" s="22">
        <v>3</v>
      </c>
      <c r="H47" s="22">
        <v>1</v>
      </c>
      <c r="I47" s="16">
        <f t="shared" si="2"/>
        <v>3</v>
      </c>
      <c r="J47" s="13">
        <v>1</v>
      </c>
      <c r="K47" s="16">
        <v>3</v>
      </c>
      <c r="L47" s="14">
        <v>162.5</v>
      </c>
      <c r="M47" s="22">
        <v>34</v>
      </c>
      <c r="N47" s="17">
        <v>45379</v>
      </c>
      <c r="O47" s="23" t="s">
        <v>38</v>
      </c>
      <c r="P47" s="18"/>
    </row>
    <row r="48" spans="1:16" s="19" customFormat="1" ht="25.5" customHeight="1">
      <c r="A48" s="12">
        <v>46</v>
      </c>
      <c r="B48" s="13" t="s">
        <v>16</v>
      </c>
      <c r="C48" s="20" t="s">
        <v>222</v>
      </c>
      <c r="D48" s="14" t="s">
        <v>223</v>
      </c>
      <c r="E48" s="14" t="s">
        <v>18</v>
      </c>
      <c r="F48" s="15" t="s">
        <v>18</v>
      </c>
      <c r="G48" s="22" t="s">
        <v>223</v>
      </c>
      <c r="H48" s="22" t="s">
        <v>223</v>
      </c>
      <c r="I48" s="14" t="s">
        <v>223</v>
      </c>
      <c r="J48" s="14" t="s">
        <v>223</v>
      </c>
      <c r="K48" s="16">
        <v>1</v>
      </c>
      <c r="L48" s="14" t="s">
        <v>223</v>
      </c>
      <c r="M48" s="14" t="s">
        <v>223</v>
      </c>
      <c r="N48" s="17">
        <v>45387</v>
      </c>
      <c r="O48" s="23" t="s">
        <v>224</v>
      </c>
      <c r="P48" s="18"/>
    </row>
    <row r="50" spans="2:16" s="27" customFormat="1" ht="25.5" customHeight="1">
      <c r="B50" s="28"/>
      <c r="C50" s="29" t="s">
        <v>226</v>
      </c>
      <c r="D50" s="30">
        <f>SUBTOTAL(109,Table13245678910111213141517161819202122232426252728302931323334363537383456789101112141315[Pajamos 
(GBO)])</f>
        <v>261171.49</v>
      </c>
      <c r="E50" s="30" t="s">
        <v>225</v>
      </c>
      <c r="F50" s="31">
        <f>(D50-E50)/E50</f>
        <v>1.2028820249833416</v>
      </c>
      <c r="G50" s="32">
        <f>SUBTOTAL(109,Table13245678910111213141517161819202122232426252728302931323334363537383456789101112141315[Žiūrovų sk. 
(ADM)])</f>
        <v>40233</v>
      </c>
      <c r="H50" s="32"/>
      <c r="I50" s="33"/>
      <c r="J50" s="28"/>
      <c r="K50" s="28"/>
      <c r="L50" s="58"/>
      <c r="M50" s="60"/>
      <c r="N50" s="34"/>
      <c r="O50" s="35" t="s">
        <v>52</v>
      </c>
      <c r="P50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1653-37EF-4BA9-AE10-367136AED913}">
  <dimension ref="A1:XFC46"/>
  <sheetViews>
    <sheetView topLeftCell="A30" zoomScale="60" zoomScaleNormal="60" workbookViewId="0">
      <selection activeCell="B33" sqref="B33:XFD33"/>
    </sheetView>
  </sheetViews>
  <sheetFormatPr defaultColWidth="18.28515625" defaultRowHeight="25.5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192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13" t="s">
        <v>16</v>
      </c>
      <c r="C3" s="20" t="s">
        <v>204</v>
      </c>
      <c r="D3" s="14">
        <v>28064.55</v>
      </c>
      <c r="E3" s="14" t="s">
        <v>18</v>
      </c>
      <c r="F3" s="15" t="s">
        <v>18</v>
      </c>
      <c r="G3" s="22">
        <v>3599</v>
      </c>
      <c r="H3" s="22">
        <v>129</v>
      </c>
      <c r="I3" s="16">
        <f>G3/H3</f>
        <v>27.899224806201552</v>
      </c>
      <c r="J3" s="13">
        <v>14</v>
      </c>
      <c r="K3" s="13">
        <v>1</v>
      </c>
      <c r="L3" s="14">
        <v>33158.32</v>
      </c>
      <c r="M3" s="22">
        <v>4262</v>
      </c>
      <c r="N3" s="17">
        <v>45380</v>
      </c>
      <c r="O3" s="23" t="s">
        <v>23</v>
      </c>
      <c r="P3" s="24"/>
    </row>
    <row r="4" spans="1:16" s="19" customFormat="1" ht="25.5" customHeight="1">
      <c r="A4" s="12">
        <v>2</v>
      </c>
      <c r="B4" s="13">
        <v>1</v>
      </c>
      <c r="C4" s="20" t="s">
        <v>173</v>
      </c>
      <c r="D4" s="14">
        <v>21340.14</v>
      </c>
      <c r="E4" s="14">
        <v>83267.850000000006</v>
      </c>
      <c r="F4" s="15">
        <f>(D4-E4)/E4</f>
        <v>-0.74371693276576734</v>
      </c>
      <c r="G4" s="22">
        <v>3736</v>
      </c>
      <c r="H4" s="12">
        <v>177</v>
      </c>
      <c r="I4" s="16">
        <f>G4/H4</f>
        <v>21.10734463276836</v>
      </c>
      <c r="J4" s="12">
        <v>24</v>
      </c>
      <c r="K4" s="16">
        <v>4</v>
      </c>
      <c r="L4" s="14">
        <v>512707.22</v>
      </c>
      <c r="M4" s="22">
        <v>87593</v>
      </c>
      <c r="N4" s="17">
        <v>45359</v>
      </c>
      <c r="O4" s="23" t="s">
        <v>21</v>
      </c>
      <c r="P4" s="24"/>
    </row>
    <row r="5" spans="1:16" s="19" customFormat="1" ht="25.5" customHeight="1">
      <c r="A5" s="12">
        <v>3</v>
      </c>
      <c r="B5" s="13">
        <v>2</v>
      </c>
      <c r="C5" s="20" t="s">
        <v>155</v>
      </c>
      <c r="D5" s="14">
        <v>16875.73</v>
      </c>
      <c r="E5" s="14">
        <v>53592.4</v>
      </c>
      <c r="F5" s="15">
        <f>(D5-E5)/E5</f>
        <v>-0.68510964241198369</v>
      </c>
      <c r="G5" s="22">
        <v>2138</v>
      </c>
      <c r="H5" s="22">
        <v>68</v>
      </c>
      <c r="I5" s="16">
        <f>G5/H5</f>
        <v>31.441176470588236</v>
      </c>
      <c r="J5" s="13">
        <v>11</v>
      </c>
      <c r="K5" s="16">
        <v>5</v>
      </c>
      <c r="L5" s="14">
        <v>700013.22</v>
      </c>
      <c r="M5" s="22">
        <v>87007</v>
      </c>
      <c r="N5" s="17">
        <v>45352</v>
      </c>
      <c r="O5" s="23" t="s">
        <v>23</v>
      </c>
      <c r="P5" s="24"/>
    </row>
    <row r="6" spans="1:16" s="25" customFormat="1" ht="25.5" customHeight="1">
      <c r="A6" s="12">
        <v>4</v>
      </c>
      <c r="B6" s="13" t="s">
        <v>18</v>
      </c>
      <c r="C6" s="20" t="s">
        <v>194</v>
      </c>
      <c r="D6" s="14">
        <v>11270.36</v>
      </c>
      <c r="E6" s="14" t="s">
        <v>18</v>
      </c>
      <c r="F6" s="15" t="s">
        <v>18</v>
      </c>
      <c r="G6" s="22">
        <v>1631</v>
      </c>
      <c r="H6" s="22">
        <v>36</v>
      </c>
      <c r="I6" s="16">
        <v>104.66666666666667</v>
      </c>
      <c r="J6" s="13">
        <v>19</v>
      </c>
      <c r="K6" s="16">
        <v>2</v>
      </c>
      <c r="L6" s="14">
        <v>18525.919999999998</v>
      </c>
      <c r="M6" s="22">
        <v>2693</v>
      </c>
      <c r="N6" s="17">
        <v>45379</v>
      </c>
      <c r="O6" s="23" t="s">
        <v>38</v>
      </c>
      <c r="P6" s="24"/>
    </row>
    <row r="7" spans="1:16" s="25" customFormat="1" ht="25.5" customHeight="1">
      <c r="A7" s="12">
        <v>5</v>
      </c>
      <c r="B7" s="13">
        <v>4</v>
      </c>
      <c r="C7" s="20" t="s">
        <v>189</v>
      </c>
      <c r="D7" s="14">
        <v>8027.33</v>
      </c>
      <c r="E7" s="14">
        <v>17763.96</v>
      </c>
      <c r="F7" s="15">
        <f>(D7-E7)/E7</f>
        <v>-0.54811145713005427</v>
      </c>
      <c r="G7" s="22">
        <v>1144</v>
      </c>
      <c r="H7" s="22">
        <v>46</v>
      </c>
      <c r="I7" s="16">
        <f>G7/H7</f>
        <v>24.869565217391305</v>
      </c>
      <c r="J7" s="13">
        <v>12</v>
      </c>
      <c r="K7" s="16">
        <v>2</v>
      </c>
      <c r="L7" s="14">
        <v>35702.720000000001</v>
      </c>
      <c r="M7" s="22">
        <v>5206</v>
      </c>
      <c r="N7" s="17">
        <v>45373</v>
      </c>
      <c r="O7" s="23" t="s">
        <v>56</v>
      </c>
      <c r="P7" s="24"/>
    </row>
    <row r="8" spans="1:16" s="25" customFormat="1" ht="25.5" customHeight="1">
      <c r="A8" s="12">
        <v>6</v>
      </c>
      <c r="B8" s="13">
        <v>3</v>
      </c>
      <c r="C8" s="20" t="s">
        <v>187</v>
      </c>
      <c r="D8" s="14">
        <v>7380.43</v>
      </c>
      <c r="E8" s="14">
        <v>24754.799999999999</v>
      </c>
      <c r="F8" s="15">
        <f>(D8-E8)/E8</f>
        <v>-0.7018586294375232</v>
      </c>
      <c r="G8" s="22">
        <v>1121</v>
      </c>
      <c r="H8" s="22">
        <v>62</v>
      </c>
      <c r="I8" s="16">
        <f>G8/H8</f>
        <v>18.080645161290324</v>
      </c>
      <c r="J8" s="13">
        <v>11</v>
      </c>
      <c r="K8" s="13">
        <v>2</v>
      </c>
      <c r="L8" s="14">
        <v>41990.95</v>
      </c>
      <c r="M8" s="22">
        <v>6364</v>
      </c>
      <c r="N8" s="17">
        <v>45373</v>
      </c>
      <c r="O8" s="23" t="s">
        <v>171</v>
      </c>
      <c r="P8" s="24"/>
    </row>
    <row r="9" spans="1:16" s="25" customFormat="1" ht="25.5" customHeight="1">
      <c r="A9" s="12">
        <v>7</v>
      </c>
      <c r="B9" s="13" t="s">
        <v>18</v>
      </c>
      <c r="C9" s="20" t="s">
        <v>195</v>
      </c>
      <c r="D9" s="14">
        <v>5336.58</v>
      </c>
      <c r="E9" s="14" t="s">
        <v>18</v>
      </c>
      <c r="F9" s="15" t="s">
        <v>18</v>
      </c>
      <c r="G9" s="22">
        <v>774</v>
      </c>
      <c r="H9" s="22">
        <v>27</v>
      </c>
      <c r="I9" s="16">
        <v>23.923076923076923</v>
      </c>
      <c r="J9" s="13">
        <v>15</v>
      </c>
      <c r="K9" s="16">
        <v>2</v>
      </c>
      <c r="L9" s="14">
        <v>7416.15</v>
      </c>
      <c r="M9" s="22">
        <v>1095</v>
      </c>
      <c r="N9" s="17">
        <v>45379</v>
      </c>
      <c r="O9" s="23" t="s">
        <v>38</v>
      </c>
      <c r="P9" s="24"/>
    </row>
    <row r="10" spans="1:16" ht="25.5" customHeight="1">
      <c r="A10" s="12">
        <v>8</v>
      </c>
      <c r="B10" s="13">
        <v>5</v>
      </c>
      <c r="C10" s="20" t="s">
        <v>188</v>
      </c>
      <c r="D10" s="14">
        <v>2949.95</v>
      </c>
      <c r="E10" s="14">
        <v>12858.33</v>
      </c>
      <c r="F10" s="15">
        <f>(D10-E10)/E10</f>
        <v>-0.77058062749983869</v>
      </c>
      <c r="G10" s="22">
        <v>622</v>
      </c>
      <c r="H10" s="22">
        <v>64</v>
      </c>
      <c r="I10" s="16">
        <f>G10/H10</f>
        <v>9.71875</v>
      </c>
      <c r="J10" s="13">
        <v>14</v>
      </c>
      <c r="K10" s="16">
        <v>2</v>
      </c>
      <c r="L10" s="14">
        <v>19578.28</v>
      </c>
      <c r="M10" s="22">
        <v>3923</v>
      </c>
      <c r="N10" s="17">
        <v>45373</v>
      </c>
      <c r="O10" s="23" t="s">
        <v>56</v>
      </c>
      <c r="P10" s="24"/>
    </row>
    <row r="11" spans="1:16" ht="25.5" customHeight="1">
      <c r="A11" s="12">
        <v>9</v>
      </c>
      <c r="B11" s="13">
        <v>6</v>
      </c>
      <c r="C11" s="20" t="s">
        <v>181</v>
      </c>
      <c r="D11" s="14">
        <v>2623.48</v>
      </c>
      <c r="E11" s="14">
        <v>12477.12</v>
      </c>
      <c r="F11" s="15">
        <f>(D11-E11)/E11</f>
        <v>-0.78973673411812984</v>
      </c>
      <c r="G11" s="22">
        <v>402</v>
      </c>
      <c r="H11" s="22">
        <v>33</v>
      </c>
      <c r="I11" s="16">
        <f>G11/H11</f>
        <v>12.181818181818182</v>
      </c>
      <c r="J11" s="13">
        <v>9</v>
      </c>
      <c r="K11" s="16">
        <v>3</v>
      </c>
      <c r="L11" s="14">
        <v>45782.7</v>
      </c>
      <c r="M11" s="22">
        <v>7139</v>
      </c>
      <c r="N11" s="17">
        <v>45366</v>
      </c>
      <c r="O11" s="23" t="s">
        <v>56</v>
      </c>
      <c r="P11" s="24"/>
    </row>
    <row r="12" spans="1:16" s="25" customFormat="1" ht="25.5" customHeight="1">
      <c r="A12" s="12">
        <v>10</v>
      </c>
      <c r="B12" s="13" t="s">
        <v>18</v>
      </c>
      <c r="C12" s="20" t="s">
        <v>162</v>
      </c>
      <c r="D12" s="14">
        <v>2506.81</v>
      </c>
      <c r="E12" s="14" t="s">
        <v>18</v>
      </c>
      <c r="F12" s="15" t="s">
        <v>18</v>
      </c>
      <c r="G12" s="22">
        <v>358</v>
      </c>
      <c r="H12" s="22">
        <v>15</v>
      </c>
      <c r="I12" s="16">
        <v>32.1</v>
      </c>
      <c r="J12" s="13">
        <v>9</v>
      </c>
      <c r="K12" s="16">
        <v>2</v>
      </c>
      <c r="L12" s="14">
        <v>23282.31</v>
      </c>
      <c r="M12" s="22">
        <v>1734</v>
      </c>
      <c r="N12" s="17">
        <v>45379</v>
      </c>
      <c r="O12" s="23" t="s">
        <v>38</v>
      </c>
      <c r="P12" s="24"/>
    </row>
    <row r="13" spans="1:16" s="25" customFormat="1" ht="25.5" customHeight="1">
      <c r="A13" s="12">
        <v>11</v>
      </c>
      <c r="B13" s="13">
        <v>7</v>
      </c>
      <c r="C13" s="20" t="s">
        <v>84</v>
      </c>
      <c r="D13" s="14">
        <v>1742.51</v>
      </c>
      <c r="E13" s="14">
        <v>5365.02</v>
      </c>
      <c r="F13" s="15">
        <f>(D13-E13)/E13</f>
        <v>-0.67520903929528686</v>
      </c>
      <c r="G13" s="13">
        <v>253</v>
      </c>
      <c r="H13" s="15" t="s">
        <v>18</v>
      </c>
      <c r="I13" s="15" t="s">
        <v>18</v>
      </c>
      <c r="J13" s="15" t="s">
        <v>18</v>
      </c>
      <c r="K13" s="16">
        <v>11</v>
      </c>
      <c r="L13" s="14">
        <v>1298606.27</v>
      </c>
      <c r="M13" s="22">
        <v>191110</v>
      </c>
      <c r="N13" s="17">
        <v>45310</v>
      </c>
      <c r="O13" s="23" t="s">
        <v>85</v>
      </c>
      <c r="P13" s="24"/>
    </row>
    <row r="14" spans="1:16" s="25" customFormat="1" ht="25.5" customHeight="1">
      <c r="A14" s="12">
        <v>12</v>
      </c>
      <c r="B14" s="13" t="s">
        <v>16</v>
      </c>
      <c r="C14" s="20" t="s">
        <v>203</v>
      </c>
      <c r="D14" s="14">
        <v>1121.1600000000001</v>
      </c>
      <c r="E14" s="14" t="s">
        <v>18</v>
      </c>
      <c r="F14" s="15" t="s">
        <v>18</v>
      </c>
      <c r="G14" s="22">
        <v>293</v>
      </c>
      <c r="H14" s="22">
        <v>24</v>
      </c>
      <c r="I14" s="16">
        <f>G14/H14</f>
        <v>12.208333333333334</v>
      </c>
      <c r="J14" s="13">
        <v>9</v>
      </c>
      <c r="K14" s="16">
        <v>1</v>
      </c>
      <c r="L14" s="14">
        <v>1121.1600000000001</v>
      </c>
      <c r="M14" s="22">
        <v>293</v>
      </c>
      <c r="N14" s="17">
        <v>45380</v>
      </c>
      <c r="O14" s="23" t="s">
        <v>29</v>
      </c>
      <c r="P14" s="18"/>
    </row>
    <row r="15" spans="1:16" ht="25.5" customHeight="1">
      <c r="A15" s="12">
        <v>13</v>
      </c>
      <c r="B15" s="13">
        <v>25</v>
      </c>
      <c r="C15" s="20" t="s">
        <v>169</v>
      </c>
      <c r="D15" s="14">
        <v>1106</v>
      </c>
      <c r="E15" s="14">
        <v>25</v>
      </c>
      <c r="F15" s="15">
        <f>(D15-E15)/E15</f>
        <v>43.24</v>
      </c>
      <c r="G15" s="22">
        <v>256</v>
      </c>
      <c r="H15" s="13">
        <v>3</v>
      </c>
      <c r="I15" s="16">
        <f>G15/H15</f>
        <v>85.333333333333329</v>
      </c>
      <c r="J15" s="13">
        <v>2</v>
      </c>
      <c r="K15" s="13">
        <v>4</v>
      </c>
      <c r="L15" s="14">
        <v>20706.169999999998</v>
      </c>
      <c r="M15" s="22">
        <v>3126</v>
      </c>
      <c r="N15" s="17">
        <v>45359</v>
      </c>
      <c r="O15" s="23" t="s">
        <v>56</v>
      </c>
      <c r="P15" s="24"/>
    </row>
    <row r="16" spans="1:16" s="25" customFormat="1" ht="25.5" customHeight="1">
      <c r="A16" s="12">
        <v>14</v>
      </c>
      <c r="B16" s="13" t="s">
        <v>18</v>
      </c>
      <c r="C16" s="20" t="s">
        <v>163</v>
      </c>
      <c r="D16" s="14">
        <v>1003.99</v>
      </c>
      <c r="E16" s="14" t="s">
        <v>18</v>
      </c>
      <c r="F16" s="15" t="s">
        <v>18</v>
      </c>
      <c r="G16" s="22">
        <v>147</v>
      </c>
      <c r="H16" s="22">
        <v>8</v>
      </c>
      <c r="I16" s="16">
        <v>22.142857142857142</v>
      </c>
      <c r="J16" s="13">
        <v>5</v>
      </c>
      <c r="K16" s="16">
        <v>2</v>
      </c>
      <c r="L16" s="14">
        <v>14386.89</v>
      </c>
      <c r="M16" s="22">
        <v>992</v>
      </c>
      <c r="N16" s="17">
        <v>45379</v>
      </c>
      <c r="O16" s="23" t="s">
        <v>38</v>
      </c>
      <c r="P16" s="24"/>
    </row>
    <row r="17" spans="1:16" ht="25.5" customHeight="1">
      <c r="A17" s="12">
        <v>15</v>
      </c>
      <c r="B17" s="13">
        <v>10</v>
      </c>
      <c r="C17" s="20" t="s">
        <v>90</v>
      </c>
      <c r="D17" s="14">
        <v>879.2</v>
      </c>
      <c r="E17" s="14">
        <v>1882.21</v>
      </c>
      <c r="F17" s="15">
        <f>(D17-E17)/E17</f>
        <v>-0.53288952879859308</v>
      </c>
      <c r="G17" s="22">
        <v>123</v>
      </c>
      <c r="H17" s="22">
        <v>6</v>
      </c>
      <c r="I17" s="16">
        <f>G17/H17</f>
        <v>20.5</v>
      </c>
      <c r="J17" s="13">
        <v>3</v>
      </c>
      <c r="K17" s="16">
        <v>11</v>
      </c>
      <c r="L17" s="14">
        <v>358295.38</v>
      </c>
      <c r="M17" s="22">
        <v>51324</v>
      </c>
      <c r="N17" s="17">
        <v>45310</v>
      </c>
      <c r="O17" s="23" t="s">
        <v>33</v>
      </c>
      <c r="P17" s="24"/>
    </row>
    <row r="18" spans="1:16" ht="25.5" customHeight="1">
      <c r="A18" s="12">
        <v>16</v>
      </c>
      <c r="B18" s="13">
        <v>14</v>
      </c>
      <c r="C18" s="20" t="s">
        <v>159</v>
      </c>
      <c r="D18" s="14">
        <v>728.6</v>
      </c>
      <c r="E18" s="14">
        <v>566</v>
      </c>
      <c r="F18" s="15">
        <f>(D18-E18)/E18</f>
        <v>0.28727915194346293</v>
      </c>
      <c r="G18" s="22">
        <v>130</v>
      </c>
      <c r="H18" s="22">
        <v>5</v>
      </c>
      <c r="I18" s="16">
        <f>G18/H18</f>
        <v>26</v>
      </c>
      <c r="J18" s="13">
        <v>3</v>
      </c>
      <c r="K18" s="16">
        <v>5</v>
      </c>
      <c r="L18" s="14">
        <v>22771.83</v>
      </c>
      <c r="M18" s="22">
        <v>3874</v>
      </c>
      <c r="N18" s="17">
        <v>45352</v>
      </c>
      <c r="O18" s="23" t="s">
        <v>48</v>
      </c>
      <c r="P18" s="24"/>
    </row>
    <row r="19" spans="1:16" s="25" customFormat="1" ht="25.5" customHeight="1">
      <c r="A19" s="12">
        <v>17</v>
      </c>
      <c r="B19" s="13" t="s">
        <v>18</v>
      </c>
      <c r="C19" s="20" t="s">
        <v>199</v>
      </c>
      <c r="D19" s="14">
        <v>613.85</v>
      </c>
      <c r="E19" s="14" t="s">
        <v>18</v>
      </c>
      <c r="F19" s="15" t="s">
        <v>18</v>
      </c>
      <c r="G19" s="22">
        <v>87</v>
      </c>
      <c r="H19" s="22">
        <v>10</v>
      </c>
      <c r="I19" s="16">
        <v>15</v>
      </c>
      <c r="J19" s="13">
        <v>6</v>
      </c>
      <c r="K19" s="16">
        <v>2</v>
      </c>
      <c r="L19" s="14">
        <v>742.25</v>
      </c>
      <c r="M19" s="22">
        <v>104</v>
      </c>
      <c r="N19" s="17">
        <v>45379</v>
      </c>
      <c r="O19" s="23" t="s">
        <v>38</v>
      </c>
      <c r="P19" s="24"/>
    </row>
    <row r="20" spans="1:16" s="25" customFormat="1" ht="25.5" customHeight="1">
      <c r="A20" s="12">
        <v>18</v>
      </c>
      <c r="B20" s="13" t="s">
        <v>18</v>
      </c>
      <c r="C20" s="20" t="s">
        <v>164</v>
      </c>
      <c r="D20" s="14">
        <v>539.29999999999995</v>
      </c>
      <c r="E20" s="14" t="s">
        <v>18</v>
      </c>
      <c r="F20" s="15" t="s">
        <v>18</v>
      </c>
      <c r="G20" s="22">
        <v>84</v>
      </c>
      <c r="H20" s="22">
        <v>5</v>
      </c>
      <c r="I20" s="16">
        <v>9</v>
      </c>
      <c r="J20" s="13">
        <v>3</v>
      </c>
      <c r="K20" s="16">
        <v>2</v>
      </c>
      <c r="L20" s="14">
        <v>22817.7</v>
      </c>
      <c r="M20" s="22">
        <v>1169</v>
      </c>
      <c r="N20" s="17">
        <v>45379</v>
      </c>
      <c r="O20" s="23" t="s">
        <v>38</v>
      </c>
      <c r="P20" s="24"/>
    </row>
    <row r="21" spans="1:16" s="25" customFormat="1" ht="25.5" customHeight="1">
      <c r="A21" s="12">
        <v>19</v>
      </c>
      <c r="B21" s="13" t="s">
        <v>18</v>
      </c>
      <c r="C21" s="20" t="s">
        <v>198</v>
      </c>
      <c r="D21" s="14">
        <v>493.7</v>
      </c>
      <c r="E21" s="14" t="s">
        <v>18</v>
      </c>
      <c r="F21" s="15" t="s">
        <v>18</v>
      </c>
      <c r="G21" s="22">
        <v>81</v>
      </c>
      <c r="H21" s="22">
        <v>8</v>
      </c>
      <c r="I21" s="16">
        <v>20</v>
      </c>
      <c r="J21" s="13">
        <v>6</v>
      </c>
      <c r="K21" s="16">
        <v>2</v>
      </c>
      <c r="L21" s="14">
        <v>2118.1</v>
      </c>
      <c r="M21" s="22">
        <v>383</v>
      </c>
      <c r="N21" s="17">
        <v>45379</v>
      </c>
      <c r="O21" s="23" t="s">
        <v>38</v>
      </c>
      <c r="P21" s="24"/>
    </row>
    <row r="22" spans="1:16" s="25" customFormat="1" ht="25.5" customHeight="1">
      <c r="A22" s="12">
        <v>20</v>
      </c>
      <c r="B22" s="14" t="s">
        <v>18</v>
      </c>
      <c r="C22" s="20" t="s">
        <v>207</v>
      </c>
      <c r="D22" s="14">
        <v>475.46</v>
      </c>
      <c r="E22" s="14" t="s">
        <v>18</v>
      </c>
      <c r="F22" s="15" t="s">
        <v>18</v>
      </c>
      <c r="G22" s="22">
        <v>68</v>
      </c>
      <c r="H22" s="13">
        <v>14</v>
      </c>
      <c r="I22" s="16">
        <f>G22/H22</f>
        <v>4.8571428571428568</v>
      </c>
      <c r="J22" s="13">
        <v>4</v>
      </c>
      <c r="K22" s="16" t="s">
        <v>18</v>
      </c>
      <c r="L22" s="14">
        <v>418550.87</v>
      </c>
      <c r="M22" s="22">
        <v>63042</v>
      </c>
      <c r="N22" s="17">
        <v>45226</v>
      </c>
      <c r="O22" s="23" t="s">
        <v>21</v>
      </c>
      <c r="P22" s="18"/>
    </row>
    <row r="23" spans="1:16" s="25" customFormat="1" ht="25.5" customHeight="1">
      <c r="A23" s="12">
        <v>21</v>
      </c>
      <c r="B23" s="13" t="s">
        <v>18</v>
      </c>
      <c r="C23" s="20" t="s">
        <v>200</v>
      </c>
      <c r="D23" s="14">
        <v>442.4</v>
      </c>
      <c r="E23" s="14" t="s">
        <v>18</v>
      </c>
      <c r="F23" s="15" t="s">
        <v>18</v>
      </c>
      <c r="G23" s="22">
        <v>65</v>
      </c>
      <c r="H23" s="22">
        <v>5</v>
      </c>
      <c r="I23" s="16">
        <v>11</v>
      </c>
      <c r="J23" s="13">
        <v>4</v>
      </c>
      <c r="K23" s="16">
        <v>2</v>
      </c>
      <c r="L23" s="14">
        <v>513.6</v>
      </c>
      <c r="M23" s="22">
        <v>76</v>
      </c>
      <c r="N23" s="17">
        <v>45379</v>
      </c>
      <c r="O23" s="23" t="s">
        <v>38</v>
      </c>
      <c r="P23" s="24"/>
    </row>
    <row r="24" spans="1:16" s="25" customFormat="1" ht="25.5" customHeight="1">
      <c r="A24" s="12">
        <v>22</v>
      </c>
      <c r="B24" s="13" t="s">
        <v>18</v>
      </c>
      <c r="C24" s="20" t="s">
        <v>196</v>
      </c>
      <c r="D24" s="14">
        <v>338.3</v>
      </c>
      <c r="E24" s="14" t="s">
        <v>18</v>
      </c>
      <c r="F24" s="15" t="s">
        <v>18</v>
      </c>
      <c r="G24" s="22">
        <v>53</v>
      </c>
      <c r="H24" s="22">
        <v>4</v>
      </c>
      <c r="I24" s="16">
        <v>13.625</v>
      </c>
      <c r="J24" s="13">
        <v>3</v>
      </c>
      <c r="K24" s="16">
        <v>2</v>
      </c>
      <c r="L24" s="14">
        <v>3685.9</v>
      </c>
      <c r="M24" s="22">
        <v>815</v>
      </c>
      <c r="N24" s="17">
        <v>45379</v>
      </c>
      <c r="O24" s="23" t="s">
        <v>38</v>
      </c>
      <c r="P24" s="24"/>
    </row>
    <row r="25" spans="1:16" s="67" customFormat="1" ht="25.5" customHeight="1">
      <c r="A25" s="12">
        <v>23</v>
      </c>
      <c r="B25" s="13">
        <v>15</v>
      </c>
      <c r="C25" s="20" t="s">
        <v>141</v>
      </c>
      <c r="D25" s="14">
        <v>274</v>
      </c>
      <c r="E25" s="14">
        <v>530.6</v>
      </c>
      <c r="F25" s="15">
        <f>(D25-E25)/E25</f>
        <v>-0.48360346777233321</v>
      </c>
      <c r="G25" s="22">
        <v>50</v>
      </c>
      <c r="H25" s="22">
        <v>2</v>
      </c>
      <c r="I25" s="16">
        <f>G25/H25</f>
        <v>25</v>
      </c>
      <c r="J25" s="13">
        <v>2</v>
      </c>
      <c r="K25" s="16">
        <v>6</v>
      </c>
      <c r="L25" s="14">
        <v>9002.9</v>
      </c>
      <c r="M25" s="22">
        <v>1356</v>
      </c>
      <c r="N25" s="17">
        <v>45345</v>
      </c>
      <c r="O25" s="23" t="s">
        <v>142</v>
      </c>
      <c r="P25" s="24"/>
    </row>
    <row r="26" spans="1:16" s="25" customFormat="1" ht="25.5" customHeight="1">
      <c r="A26" s="12">
        <v>24</v>
      </c>
      <c r="B26" s="15" t="s">
        <v>18</v>
      </c>
      <c r="C26" s="75" t="s">
        <v>209</v>
      </c>
      <c r="D26" s="14">
        <v>273.91000000000003</v>
      </c>
      <c r="E26" s="15" t="s">
        <v>18</v>
      </c>
      <c r="F26" s="15" t="s">
        <v>18</v>
      </c>
      <c r="G26" s="22">
        <v>91</v>
      </c>
      <c r="H26" s="13">
        <v>1</v>
      </c>
      <c r="I26" s="16">
        <f>G26/H26</f>
        <v>91</v>
      </c>
      <c r="J26" s="13">
        <v>1</v>
      </c>
      <c r="K26" s="15" t="s">
        <v>18</v>
      </c>
      <c r="L26" s="14">
        <v>236178.83</v>
      </c>
      <c r="M26" s="22">
        <v>51167</v>
      </c>
      <c r="N26" s="17">
        <v>44400</v>
      </c>
      <c r="O26" s="23" t="s">
        <v>33</v>
      </c>
      <c r="P26" s="45"/>
    </row>
    <row r="27" spans="1:16" s="25" customFormat="1" ht="25.5" customHeight="1">
      <c r="A27" s="12">
        <v>25</v>
      </c>
      <c r="B27" s="13">
        <v>17</v>
      </c>
      <c r="C27" s="20" t="s">
        <v>20</v>
      </c>
      <c r="D27" s="14">
        <v>272.89999999999998</v>
      </c>
      <c r="E27" s="14">
        <v>417.54</v>
      </c>
      <c r="F27" s="15">
        <f>(D27-E27)/E27</f>
        <v>-0.34640992479762428</v>
      </c>
      <c r="G27" s="22">
        <v>55</v>
      </c>
      <c r="H27" s="22">
        <v>6</v>
      </c>
      <c r="I27" s="16">
        <f>G27/H27</f>
        <v>9.1666666666666661</v>
      </c>
      <c r="J27" s="13">
        <v>1</v>
      </c>
      <c r="K27" s="16">
        <v>15</v>
      </c>
      <c r="L27" s="14">
        <v>532747.29</v>
      </c>
      <c r="M27" s="22">
        <v>98003</v>
      </c>
      <c r="N27" s="17">
        <v>45282</v>
      </c>
      <c r="O27" s="23" t="s">
        <v>21</v>
      </c>
      <c r="P27" s="24"/>
    </row>
    <row r="28" spans="1:16" s="25" customFormat="1" ht="25.5" customHeight="1">
      <c r="A28" s="12">
        <v>26</v>
      </c>
      <c r="B28" s="13" t="s">
        <v>18</v>
      </c>
      <c r="C28" s="20" t="s">
        <v>160</v>
      </c>
      <c r="D28" s="14">
        <v>256.58</v>
      </c>
      <c r="E28" s="14" t="s">
        <v>18</v>
      </c>
      <c r="F28" s="15" t="s">
        <v>18</v>
      </c>
      <c r="G28" s="22">
        <v>39</v>
      </c>
      <c r="H28" s="22">
        <v>6</v>
      </c>
      <c r="I28" s="16">
        <v>3.25</v>
      </c>
      <c r="J28" s="13">
        <v>5</v>
      </c>
      <c r="K28" s="16">
        <v>2</v>
      </c>
      <c r="L28" s="14">
        <v>5998.18</v>
      </c>
      <c r="M28" s="22">
        <v>437</v>
      </c>
      <c r="N28" s="17">
        <v>45379</v>
      </c>
      <c r="O28" s="23" t="s">
        <v>38</v>
      </c>
      <c r="P28" s="24"/>
    </row>
    <row r="29" spans="1:16" s="25" customFormat="1" ht="25.5" customHeight="1">
      <c r="A29" s="12">
        <v>27</v>
      </c>
      <c r="B29" s="14" t="s">
        <v>18</v>
      </c>
      <c r="C29" s="20" t="s">
        <v>205</v>
      </c>
      <c r="D29" s="14">
        <v>255.69</v>
      </c>
      <c r="E29" s="14" t="s">
        <v>18</v>
      </c>
      <c r="F29" s="15" t="s">
        <v>18</v>
      </c>
      <c r="G29" s="22">
        <v>50</v>
      </c>
      <c r="H29" s="22">
        <v>8</v>
      </c>
      <c r="I29" s="16">
        <f>G29/H29</f>
        <v>6.25</v>
      </c>
      <c r="J29" s="13">
        <v>4</v>
      </c>
      <c r="K29" s="16" t="s">
        <v>18</v>
      </c>
      <c r="L29" s="14">
        <v>310410.84999999998</v>
      </c>
      <c r="M29" s="22">
        <v>59947</v>
      </c>
      <c r="N29" s="17" t="s">
        <v>206</v>
      </c>
      <c r="O29" s="23" t="s">
        <v>135</v>
      </c>
      <c r="P29" s="18"/>
    </row>
    <row r="30" spans="1:16" s="25" customFormat="1" ht="25.5" customHeight="1">
      <c r="A30" s="12">
        <v>28</v>
      </c>
      <c r="B30" s="13">
        <v>19</v>
      </c>
      <c r="C30" s="20" t="s">
        <v>186</v>
      </c>
      <c r="D30" s="44">
        <v>208.66</v>
      </c>
      <c r="E30" s="44">
        <v>270.60000000000002</v>
      </c>
      <c r="F30" s="15">
        <f>(D30-E30)/E30</f>
        <v>-0.22889874353288994</v>
      </c>
      <c r="G30" s="21">
        <v>59</v>
      </c>
      <c r="H30" s="16">
        <v>2</v>
      </c>
      <c r="I30" s="16">
        <f>G30/H30</f>
        <v>29.5</v>
      </c>
      <c r="J30" s="13">
        <v>2</v>
      </c>
      <c r="K30" s="16" t="s">
        <v>18</v>
      </c>
      <c r="L30" s="44">
        <v>190434.56</v>
      </c>
      <c r="M30" s="21">
        <v>47501</v>
      </c>
      <c r="N30" s="17">
        <v>44659</v>
      </c>
      <c r="O30" s="23" t="s">
        <v>31</v>
      </c>
      <c r="P30" s="24"/>
    </row>
    <row r="31" spans="1:16" s="25" customFormat="1" ht="25.5" customHeight="1">
      <c r="A31" s="12">
        <v>29</v>
      </c>
      <c r="B31" s="13">
        <v>24</v>
      </c>
      <c r="C31" s="20" t="s">
        <v>174</v>
      </c>
      <c r="D31" s="14">
        <v>151</v>
      </c>
      <c r="E31" s="14">
        <v>50.05</v>
      </c>
      <c r="F31" s="15">
        <f>(D31-E31)/E31</f>
        <v>2.016983016983017</v>
      </c>
      <c r="G31" s="22">
        <v>27</v>
      </c>
      <c r="H31" s="22">
        <v>1</v>
      </c>
      <c r="I31" s="16">
        <f>G31/H31</f>
        <v>27</v>
      </c>
      <c r="J31" s="13">
        <v>1</v>
      </c>
      <c r="K31" s="16" t="s">
        <v>18</v>
      </c>
      <c r="L31" s="14">
        <v>1100029.53</v>
      </c>
      <c r="M31" s="22">
        <v>154780</v>
      </c>
      <c r="N31" s="17">
        <v>45128</v>
      </c>
      <c r="O31" s="23" t="s">
        <v>21</v>
      </c>
      <c r="P31" s="24"/>
    </row>
    <row r="32" spans="1:16" s="25" customFormat="1" ht="25.5" customHeight="1">
      <c r="A32" s="12">
        <v>30</v>
      </c>
      <c r="B32" s="13" t="s">
        <v>18</v>
      </c>
      <c r="C32" s="20" t="s">
        <v>28</v>
      </c>
      <c r="D32" s="14">
        <v>125</v>
      </c>
      <c r="E32" s="14" t="s">
        <v>18</v>
      </c>
      <c r="F32" s="15" t="s">
        <v>18</v>
      </c>
      <c r="G32" s="22">
        <v>25</v>
      </c>
      <c r="H32" s="22">
        <v>1</v>
      </c>
      <c r="I32" s="16">
        <f>G32/H32</f>
        <v>25</v>
      </c>
      <c r="J32" s="13">
        <v>1</v>
      </c>
      <c r="K32" s="16" t="s">
        <v>18</v>
      </c>
      <c r="L32" s="14">
        <v>41929.82</v>
      </c>
      <c r="M32" s="22">
        <v>8311</v>
      </c>
      <c r="N32" s="17">
        <v>45289</v>
      </c>
      <c r="O32" s="23" t="s">
        <v>29</v>
      </c>
      <c r="P32" s="24"/>
    </row>
    <row r="33" spans="1:16" s="25" customFormat="1" ht="25.5" customHeight="1">
      <c r="A33" s="12">
        <v>31</v>
      </c>
      <c r="B33" s="13" t="s">
        <v>18</v>
      </c>
      <c r="C33" s="20" t="s">
        <v>121</v>
      </c>
      <c r="D33" s="14">
        <v>121</v>
      </c>
      <c r="E33" s="14" t="s">
        <v>18</v>
      </c>
      <c r="F33" s="15" t="s">
        <v>18</v>
      </c>
      <c r="G33" s="22">
        <v>16</v>
      </c>
      <c r="H33" s="22">
        <v>1</v>
      </c>
      <c r="I33" s="16">
        <v>26.333333333333332</v>
      </c>
      <c r="J33" s="13">
        <v>1</v>
      </c>
      <c r="K33" s="16" t="s">
        <v>18</v>
      </c>
      <c r="L33" s="14">
        <v>17632.62</v>
      </c>
      <c r="M33" s="22">
        <v>2777</v>
      </c>
      <c r="N33" s="17">
        <v>45331</v>
      </c>
      <c r="O33" s="23" t="s">
        <v>38</v>
      </c>
      <c r="P33" s="24"/>
    </row>
    <row r="34" spans="1:16" s="25" customFormat="1" ht="25.5" customHeight="1">
      <c r="A34" s="12">
        <v>32</v>
      </c>
      <c r="B34" s="13">
        <v>12</v>
      </c>
      <c r="C34" s="20" t="s">
        <v>143</v>
      </c>
      <c r="D34" s="14">
        <v>109.2</v>
      </c>
      <c r="E34" s="14">
        <v>1126.1199999999999</v>
      </c>
      <c r="F34" s="15">
        <f>(D34-E34)/E34</f>
        <v>-0.90302987248250621</v>
      </c>
      <c r="G34" s="22">
        <v>23</v>
      </c>
      <c r="H34" s="22">
        <v>1</v>
      </c>
      <c r="I34" s="16">
        <f>G34/H34</f>
        <v>23</v>
      </c>
      <c r="J34" s="13">
        <v>1</v>
      </c>
      <c r="K34" s="16">
        <v>6</v>
      </c>
      <c r="L34" s="14">
        <v>74639.490000000005</v>
      </c>
      <c r="M34" s="22">
        <v>14551</v>
      </c>
      <c r="N34" s="17">
        <v>45345</v>
      </c>
      <c r="O34" s="23" t="s">
        <v>31</v>
      </c>
      <c r="P34" s="24"/>
    </row>
    <row r="35" spans="1:16" ht="25.5" customHeight="1">
      <c r="A35" s="12">
        <v>33</v>
      </c>
      <c r="B35" s="13">
        <v>18</v>
      </c>
      <c r="C35" s="20" t="s">
        <v>177</v>
      </c>
      <c r="D35" s="14">
        <v>109</v>
      </c>
      <c r="E35" s="14">
        <v>302.10000000000002</v>
      </c>
      <c r="F35" s="15">
        <f>(D35-E35)/E35</f>
        <v>-0.63919232042370078</v>
      </c>
      <c r="G35" s="22">
        <v>23</v>
      </c>
      <c r="H35" s="22">
        <v>2</v>
      </c>
      <c r="I35" s="16">
        <f>G35/H35</f>
        <v>11.5</v>
      </c>
      <c r="J35" s="13">
        <v>2</v>
      </c>
      <c r="K35" s="16">
        <v>4</v>
      </c>
      <c r="L35" s="14">
        <v>12569.21</v>
      </c>
      <c r="M35" s="22">
        <v>1975</v>
      </c>
      <c r="N35" s="17">
        <v>45359</v>
      </c>
      <c r="O35" s="23" t="s">
        <v>29</v>
      </c>
      <c r="P35" s="24"/>
    </row>
    <row r="36" spans="1:16" s="25" customFormat="1" ht="25.5" customHeight="1">
      <c r="A36" s="12">
        <v>34</v>
      </c>
      <c r="B36" s="13" t="s">
        <v>18</v>
      </c>
      <c r="C36" s="20" t="s">
        <v>201</v>
      </c>
      <c r="D36" s="14">
        <v>94.4</v>
      </c>
      <c r="E36" s="14" t="s">
        <v>18</v>
      </c>
      <c r="F36" s="15" t="s">
        <v>18</v>
      </c>
      <c r="G36" s="22">
        <v>22</v>
      </c>
      <c r="H36" s="22">
        <v>5</v>
      </c>
      <c r="I36" s="16">
        <v>2</v>
      </c>
      <c r="J36" s="13">
        <v>3</v>
      </c>
      <c r="K36" s="16">
        <v>2</v>
      </c>
      <c r="L36" s="14">
        <v>106.4</v>
      </c>
      <c r="M36" s="22">
        <v>24</v>
      </c>
      <c r="N36" s="17">
        <v>45379</v>
      </c>
      <c r="O36" s="23" t="s">
        <v>38</v>
      </c>
      <c r="P36" s="24"/>
    </row>
    <row r="37" spans="1:16" s="25" customFormat="1" ht="25.5" customHeight="1">
      <c r="A37" s="12">
        <v>35</v>
      </c>
      <c r="B37" s="13">
        <v>11</v>
      </c>
      <c r="C37" s="20" t="s">
        <v>168</v>
      </c>
      <c r="D37" s="74">
        <v>93.5</v>
      </c>
      <c r="E37" s="74">
        <v>1401.84</v>
      </c>
      <c r="F37" s="15">
        <f>(D37-E37)/E37</f>
        <v>-0.93330194601381045</v>
      </c>
      <c r="G37" s="22">
        <v>20</v>
      </c>
      <c r="H37" s="22">
        <v>1</v>
      </c>
      <c r="I37" s="16">
        <f>G37/H37</f>
        <v>20</v>
      </c>
      <c r="J37" s="13">
        <v>1</v>
      </c>
      <c r="K37" s="16">
        <v>4</v>
      </c>
      <c r="L37" s="14">
        <v>40582.75</v>
      </c>
      <c r="M37" s="22">
        <v>5852</v>
      </c>
      <c r="N37" s="17">
        <v>45359</v>
      </c>
      <c r="O37" s="23" t="s">
        <v>88</v>
      </c>
      <c r="P37" s="24"/>
    </row>
    <row r="38" spans="1:16" ht="25.5" customHeight="1">
      <c r="A38" s="12">
        <v>36</v>
      </c>
      <c r="B38" s="13">
        <v>9</v>
      </c>
      <c r="C38" s="20" t="s">
        <v>183</v>
      </c>
      <c r="D38" s="14">
        <v>72</v>
      </c>
      <c r="E38" s="14">
        <v>2000.12</v>
      </c>
      <c r="F38" s="15">
        <f>(D38-E38)/E38</f>
        <v>-0.96400215987040783</v>
      </c>
      <c r="G38" s="22">
        <v>10</v>
      </c>
      <c r="H38" s="22">
        <v>2</v>
      </c>
      <c r="I38" s="16">
        <f>G38/H38</f>
        <v>5</v>
      </c>
      <c r="J38" s="13">
        <v>1</v>
      </c>
      <c r="K38" s="16">
        <v>3</v>
      </c>
      <c r="L38" s="14">
        <v>11371.9</v>
      </c>
      <c r="M38" s="22">
        <v>1635</v>
      </c>
      <c r="N38" s="17">
        <v>45366</v>
      </c>
      <c r="O38" s="76" t="s">
        <v>182</v>
      </c>
      <c r="P38" s="24"/>
    </row>
    <row r="39" spans="1:16" ht="25.5" customHeight="1">
      <c r="A39" s="12">
        <v>37</v>
      </c>
      <c r="B39" s="13" t="s">
        <v>18</v>
      </c>
      <c r="C39" s="20" t="s">
        <v>132</v>
      </c>
      <c r="D39" s="64">
        <v>60</v>
      </c>
      <c r="E39" s="14" t="s">
        <v>18</v>
      </c>
      <c r="F39" s="15" t="s">
        <v>18</v>
      </c>
      <c r="G39" s="13">
        <v>12</v>
      </c>
      <c r="H39" s="22">
        <v>1</v>
      </c>
      <c r="I39" s="16">
        <f>G39/H39</f>
        <v>12</v>
      </c>
      <c r="J39" s="13">
        <v>1</v>
      </c>
      <c r="K39" s="16" t="s">
        <v>18</v>
      </c>
      <c r="L39" s="14">
        <v>69019.789999999994</v>
      </c>
      <c r="M39" s="22">
        <v>13461</v>
      </c>
      <c r="N39" s="17">
        <v>45338</v>
      </c>
      <c r="O39" s="23" t="s">
        <v>29</v>
      </c>
      <c r="P39" s="18"/>
    </row>
    <row r="40" spans="1:16" s="25" customFormat="1" ht="25.5" customHeight="1">
      <c r="A40" s="12">
        <v>38</v>
      </c>
      <c r="B40" s="14" t="s">
        <v>18</v>
      </c>
      <c r="C40" s="20" t="s">
        <v>208</v>
      </c>
      <c r="D40" s="14">
        <v>56.8</v>
      </c>
      <c r="E40" s="14" t="s">
        <v>18</v>
      </c>
      <c r="F40" s="15" t="s">
        <v>18</v>
      </c>
      <c r="G40" s="22">
        <v>11</v>
      </c>
      <c r="H40" s="22">
        <v>8</v>
      </c>
      <c r="I40" s="16">
        <f>G40/H40</f>
        <v>1.375</v>
      </c>
      <c r="J40" s="13">
        <v>4</v>
      </c>
      <c r="K40" s="16" t="s">
        <v>18</v>
      </c>
      <c r="L40" s="14">
        <v>93179.77</v>
      </c>
      <c r="M40" s="22">
        <v>17755</v>
      </c>
      <c r="N40" s="17">
        <v>45072</v>
      </c>
      <c r="O40" s="23" t="s">
        <v>33</v>
      </c>
      <c r="P40" s="24"/>
    </row>
    <row r="41" spans="1:16" s="25" customFormat="1" ht="25.5" customHeight="1">
      <c r="A41" s="12">
        <v>39</v>
      </c>
      <c r="B41" s="13" t="s">
        <v>18</v>
      </c>
      <c r="C41" s="20" t="s">
        <v>197</v>
      </c>
      <c r="D41" s="14">
        <v>55.3</v>
      </c>
      <c r="E41" s="14" t="s">
        <v>18</v>
      </c>
      <c r="F41" s="15" t="s">
        <v>18</v>
      </c>
      <c r="G41" s="22">
        <v>7</v>
      </c>
      <c r="H41" s="22">
        <v>1</v>
      </c>
      <c r="I41" s="16">
        <v>14</v>
      </c>
      <c r="J41" s="13">
        <v>1</v>
      </c>
      <c r="K41" s="16">
        <v>2</v>
      </c>
      <c r="L41" s="14">
        <v>1083.3</v>
      </c>
      <c r="M41" s="22">
        <v>194</v>
      </c>
      <c r="N41" s="17">
        <v>45379</v>
      </c>
      <c r="O41" s="23" t="s">
        <v>38</v>
      </c>
      <c r="P41" s="24"/>
    </row>
    <row r="42" spans="1:16" ht="25.5" customHeight="1">
      <c r="A42" s="12">
        <v>40</v>
      </c>
      <c r="B42" s="13">
        <v>22</v>
      </c>
      <c r="C42" s="20" t="s">
        <v>133</v>
      </c>
      <c r="D42" s="14">
        <v>38.200000000000003</v>
      </c>
      <c r="E42" s="14">
        <v>88</v>
      </c>
      <c r="F42" s="15">
        <f>(D42-E42)/E42</f>
        <v>-0.56590909090909092</v>
      </c>
      <c r="G42" s="22">
        <v>5</v>
      </c>
      <c r="H42" s="22">
        <v>1</v>
      </c>
      <c r="I42" s="16">
        <f>G42/H42</f>
        <v>5</v>
      </c>
      <c r="J42" s="13">
        <v>1</v>
      </c>
      <c r="K42" s="16">
        <v>6</v>
      </c>
      <c r="L42" s="14">
        <v>21013.39</v>
      </c>
      <c r="M42" s="22">
        <v>3887</v>
      </c>
      <c r="N42" s="17">
        <v>45345</v>
      </c>
      <c r="O42" s="23" t="s">
        <v>31</v>
      </c>
      <c r="P42" s="24"/>
    </row>
    <row r="43" spans="1:16" s="25" customFormat="1" ht="25.5" customHeight="1">
      <c r="A43" s="12">
        <v>41</v>
      </c>
      <c r="B43" s="14" t="s">
        <v>18</v>
      </c>
      <c r="C43" s="20" t="s">
        <v>136</v>
      </c>
      <c r="D43" s="14">
        <v>31</v>
      </c>
      <c r="E43" s="14" t="s">
        <v>18</v>
      </c>
      <c r="F43" s="15" t="s">
        <v>18</v>
      </c>
      <c r="G43" s="22">
        <v>5</v>
      </c>
      <c r="H43" s="22">
        <v>1</v>
      </c>
      <c r="I43" s="16">
        <f>G43/H43</f>
        <v>5</v>
      </c>
      <c r="J43" s="13">
        <v>1</v>
      </c>
      <c r="K43" s="16" t="s">
        <v>18</v>
      </c>
      <c r="L43" s="14">
        <v>1054672.6299999999</v>
      </c>
      <c r="M43" s="22">
        <v>196783</v>
      </c>
      <c r="N43" s="17">
        <v>44916</v>
      </c>
      <c r="O43" s="23" t="s">
        <v>21</v>
      </c>
      <c r="P43" s="24"/>
    </row>
    <row r="44" spans="1:16" s="25" customFormat="1" ht="25.5" customHeight="1">
      <c r="A44" s="12">
        <v>42</v>
      </c>
      <c r="B44" s="13"/>
      <c r="C44" s="20" t="s">
        <v>179</v>
      </c>
      <c r="D44" s="14">
        <v>30</v>
      </c>
      <c r="E44" s="14" t="s">
        <v>18</v>
      </c>
      <c r="F44" s="16" t="s">
        <v>18</v>
      </c>
      <c r="G44" s="13">
        <v>6</v>
      </c>
      <c r="H44" s="22">
        <v>1</v>
      </c>
      <c r="I44" s="53">
        <v>4.5</v>
      </c>
      <c r="J44" s="13">
        <v>1</v>
      </c>
      <c r="K44" s="16" t="s">
        <v>18</v>
      </c>
      <c r="L44" s="14">
        <v>3014.02</v>
      </c>
      <c r="M44" s="22">
        <v>664</v>
      </c>
      <c r="N44" s="17">
        <v>45289</v>
      </c>
      <c r="O44" s="23" t="s">
        <v>142</v>
      </c>
      <c r="P44" s="18"/>
    </row>
    <row r="45" spans="1:16" s="25" customFormat="1" ht="25.5" customHeight="1">
      <c r="A45" s="12">
        <v>43</v>
      </c>
      <c r="B45" s="13" t="s">
        <v>18</v>
      </c>
      <c r="C45" s="20" t="s">
        <v>202</v>
      </c>
      <c r="D45" s="14">
        <v>11</v>
      </c>
      <c r="E45" s="14" t="s">
        <v>18</v>
      </c>
      <c r="F45" s="15" t="s">
        <v>18</v>
      </c>
      <c r="G45" s="22">
        <v>2</v>
      </c>
      <c r="H45" s="22">
        <v>2</v>
      </c>
      <c r="I45" s="16">
        <f>G45/H45</f>
        <v>1</v>
      </c>
      <c r="J45" s="13">
        <v>2</v>
      </c>
      <c r="K45" s="16">
        <v>2</v>
      </c>
      <c r="L45" s="14">
        <v>2954</v>
      </c>
      <c r="M45" s="22">
        <v>404</v>
      </c>
      <c r="N45" s="17">
        <v>45379</v>
      </c>
      <c r="O45" s="23" t="s">
        <v>38</v>
      </c>
      <c r="P45" s="18"/>
    </row>
    <row r="46" spans="1:16" s="27" customFormat="1" ht="25.5" customHeight="1">
      <c r="B46" s="28"/>
      <c r="C46" s="29" t="s">
        <v>210</v>
      </c>
      <c r="D46" s="30">
        <f>SUBTOTAL(109,Table132456789101112131415171618192021222324262527283029313233343635373834567891011121413[Pajamos 
(GBO)])</f>
        <v>118558.97000000002</v>
      </c>
      <c r="E46" s="30" t="s">
        <v>193</v>
      </c>
      <c r="F46" s="31">
        <f>(D46-E46)/E46</f>
        <v>-0.47260713872652371</v>
      </c>
      <c r="G46" s="32">
        <f>SUBTOTAL(109,Table132456789101112131415171618192021222324262527283029313233343635373834567891011121413[Žiūrovų sk. 
(ADM)])</f>
        <v>17723</v>
      </c>
      <c r="H46" s="33"/>
      <c r="I46" s="33"/>
      <c r="J46" s="28"/>
      <c r="K46" s="28"/>
      <c r="L46" s="58"/>
      <c r="M46" s="60"/>
      <c r="N46" s="34"/>
      <c r="O46" s="35" t="s">
        <v>52</v>
      </c>
      <c r="P46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DA316-6E20-4FCA-A725-49883C198BC3}">
  <dimension ref="A1:XFC28"/>
  <sheetViews>
    <sheetView zoomScale="60" zoomScaleNormal="60" workbookViewId="0">
      <selection activeCell="O10" sqref="O10"/>
    </sheetView>
  </sheetViews>
  <sheetFormatPr defaultColWidth="18.28515625" defaultRowHeight="25.5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184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55" customFormat="1" ht="25.5" customHeight="1">
      <c r="A3" s="48">
        <v>1</v>
      </c>
      <c r="B3" s="48">
        <v>1</v>
      </c>
      <c r="C3" s="49" t="s">
        <v>173</v>
      </c>
      <c r="D3" s="50">
        <v>83267.850000000006</v>
      </c>
      <c r="E3" s="50">
        <v>116029.05</v>
      </c>
      <c r="F3" s="51">
        <f>(D3-E3)/E3</f>
        <v>-0.28235342787000323</v>
      </c>
      <c r="G3" s="52">
        <v>13836</v>
      </c>
      <c r="H3" s="48">
        <v>199</v>
      </c>
      <c r="I3" s="53">
        <f t="shared" ref="I3:I8" si="0">G3/H3</f>
        <v>69.527638190954775</v>
      </c>
      <c r="J3" s="48">
        <v>26</v>
      </c>
      <c r="K3" s="53">
        <v>3</v>
      </c>
      <c r="L3" s="50">
        <v>476154.85</v>
      </c>
      <c r="M3" s="52">
        <v>81096</v>
      </c>
      <c r="N3" s="54">
        <v>45359</v>
      </c>
      <c r="O3" s="47" t="s">
        <v>21</v>
      </c>
      <c r="P3" s="45"/>
    </row>
    <row r="4" spans="1:16" s="55" customFormat="1" ht="25.5" customHeight="1">
      <c r="A4" s="48">
        <v>2</v>
      </c>
      <c r="B4" s="48">
        <v>2</v>
      </c>
      <c r="C4" s="49" t="s">
        <v>155</v>
      </c>
      <c r="D4" s="50">
        <v>53592.4</v>
      </c>
      <c r="E4" s="50">
        <v>74186</v>
      </c>
      <c r="F4" s="51">
        <f>(D4-E4)/E4</f>
        <v>-0.27759415523144526</v>
      </c>
      <c r="G4" s="52">
        <v>6210</v>
      </c>
      <c r="H4" s="52">
        <v>78</v>
      </c>
      <c r="I4" s="53">
        <f t="shared" si="0"/>
        <v>79.615384615384613</v>
      </c>
      <c r="J4" s="46">
        <v>9</v>
      </c>
      <c r="K4" s="53">
        <v>4</v>
      </c>
      <c r="L4" s="50">
        <v>663842.72</v>
      </c>
      <c r="M4" s="52">
        <v>82041</v>
      </c>
      <c r="N4" s="54">
        <v>45352</v>
      </c>
      <c r="O4" s="47" t="s">
        <v>23</v>
      </c>
      <c r="P4" s="45"/>
    </row>
    <row r="5" spans="1:16" s="55" customFormat="1" ht="25.5" customHeight="1">
      <c r="A5" s="48">
        <v>3</v>
      </c>
      <c r="B5" s="22" t="s">
        <v>16</v>
      </c>
      <c r="C5" s="49" t="s">
        <v>187</v>
      </c>
      <c r="D5" s="50">
        <v>24754.799999999999</v>
      </c>
      <c r="E5" s="14" t="s">
        <v>18</v>
      </c>
      <c r="F5" s="15" t="s">
        <v>18</v>
      </c>
      <c r="G5" s="52">
        <v>3687</v>
      </c>
      <c r="H5" s="52">
        <v>57</v>
      </c>
      <c r="I5" s="16">
        <f t="shared" si="0"/>
        <v>64.684210526315795</v>
      </c>
      <c r="J5" s="46">
        <v>9</v>
      </c>
      <c r="K5" s="46">
        <v>1</v>
      </c>
      <c r="L5" s="14">
        <v>27111.1</v>
      </c>
      <c r="M5" s="22">
        <v>4001</v>
      </c>
      <c r="N5" s="54">
        <v>45373</v>
      </c>
      <c r="O5" s="47" t="s">
        <v>56</v>
      </c>
      <c r="P5" s="18"/>
    </row>
    <row r="6" spans="1:16" s="25" customFormat="1" ht="25.5" customHeight="1">
      <c r="A6" s="48">
        <v>4</v>
      </c>
      <c r="B6" s="52" t="s">
        <v>16</v>
      </c>
      <c r="C6" s="49" t="s">
        <v>189</v>
      </c>
      <c r="D6" s="50">
        <v>17763.96</v>
      </c>
      <c r="E6" s="50" t="s">
        <v>18</v>
      </c>
      <c r="F6" s="51" t="s">
        <v>18</v>
      </c>
      <c r="G6" s="52">
        <v>2480</v>
      </c>
      <c r="H6" s="52">
        <v>47</v>
      </c>
      <c r="I6" s="53">
        <f t="shared" si="0"/>
        <v>52.765957446808514</v>
      </c>
      <c r="J6" s="46">
        <v>9</v>
      </c>
      <c r="K6" s="53">
        <v>1</v>
      </c>
      <c r="L6" s="50">
        <v>17763.96</v>
      </c>
      <c r="M6" s="52">
        <v>2480</v>
      </c>
      <c r="N6" s="54">
        <v>45373</v>
      </c>
      <c r="O6" s="47" t="s">
        <v>56</v>
      </c>
      <c r="P6" s="45"/>
    </row>
    <row r="7" spans="1:16" ht="25.5" customHeight="1">
      <c r="A7" s="48">
        <v>5</v>
      </c>
      <c r="B7" s="52" t="s">
        <v>16</v>
      </c>
      <c r="C7" s="49" t="s">
        <v>188</v>
      </c>
      <c r="D7" s="50">
        <v>12858.33</v>
      </c>
      <c r="E7" s="50" t="s">
        <v>18</v>
      </c>
      <c r="F7" s="51" t="s">
        <v>18</v>
      </c>
      <c r="G7" s="52">
        <v>2454</v>
      </c>
      <c r="H7" s="52">
        <v>64</v>
      </c>
      <c r="I7" s="53">
        <f t="shared" si="0"/>
        <v>38.34375</v>
      </c>
      <c r="J7" s="46">
        <v>10</v>
      </c>
      <c r="K7" s="53">
        <v>1</v>
      </c>
      <c r="L7" s="50">
        <v>12858.33</v>
      </c>
      <c r="M7" s="52">
        <v>2454</v>
      </c>
      <c r="N7" s="54">
        <v>45373</v>
      </c>
      <c r="O7" s="47" t="s">
        <v>56</v>
      </c>
      <c r="P7" s="45"/>
    </row>
    <row r="8" spans="1:16" ht="25.5" customHeight="1">
      <c r="A8" s="48">
        <v>6</v>
      </c>
      <c r="B8" s="48">
        <v>3</v>
      </c>
      <c r="C8" s="49" t="s">
        <v>181</v>
      </c>
      <c r="D8" s="50">
        <v>12477.12</v>
      </c>
      <c r="E8" s="50">
        <v>20080</v>
      </c>
      <c r="F8" s="51">
        <f t="shared" ref="F8:F20" si="1">(D8-E8)/E8</f>
        <v>-0.3786294820717131</v>
      </c>
      <c r="G8" s="52">
        <v>1828</v>
      </c>
      <c r="H8" s="52">
        <v>45</v>
      </c>
      <c r="I8" s="53">
        <f t="shared" si="0"/>
        <v>40.62222222222222</v>
      </c>
      <c r="J8" s="46">
        <v>10</v>
      </c>
      <c r="K8" s="53">
        <v>2</v>
      </c>
      <c r="L8" s="50">
        <v>40166.519999999997</v>
      </c>
      <c r="M8" s="52">
        <v>6196</v>
      </c>
      <c r="N8" s="54">
        <v>45366</v>
      </c>
      <c r="O8" s="47" t="s">
        <v>56</v>
      </c>
      <c r="P8" s="45"/>
    </row>
    <row r="9" spans="1:16" ht="25.5" customHeight="1">
      <c r="A9" s="48">
        <v>7</v>
      </c>
      <c r="B9" s="22"/>
      <c r="C9" s="20" t="s">
        <v>84</v>
      </c>
      <c r="D9" s="14">
        <v>5365.02</v>
      </c>
      <c r="E9" s="14">
        <v>9182.07</v>
      </c>
      <c r="F9" s="15">
        <f t="shared" si="1"/>
        <v>-0.41570691576082508</v>
      </c>
      <c r="G9" s="13">
        <v>838</v>
      </c>
      <c r="H9" s="15" t="s">
        <v>18</v>
      </c>
      <c r="I9" s="15" t="s">
        <v>18</v>
      </c>
      <c r="J9" s="13">
        <v>5</v>
      </c>
      <c r="K9" s="16">
        <v>10</v>
      </c>
      <c r="L9" s="14">
        <v>1292389.51</v>
      </c>
      <c r="M9" s="22">
        <v>189917</v>
      </c>
      <c r="N9" s="17">
        <v>45310</v>
      </c>
      <c r="O9" s="23" t="s">
        <v>85</v>
      </c>
      <c r="P9" s="18"/>
    </row>
    <row r="10" spans="1:16" ht="25.5" customHeight="1">
      <c r="A10" s="48">
        <v>8</v>
      </c>
      <c r="B10" s="48">
        <v>5</v>
      </c>
      <c r="C10" s="49" t="s">
        <v>129</v>
      </c>
      <c r="D10" s="50">
        <v>4281.32</v>
      </c>
      <c r="E10" s="50">
        <v>7568.92</v>
      </c>
      <c r="F10" s="51">
        <f t="shared" si="1"/>
        <v>-0.4343552316578852</v>
      </c>
      <c r="G10" s="52">
        <v>720</v>
      </c>
      <c r="H10" s="51" t="s">
        <v>18</v>
      </c>
      <c r="I10" s="51" t="s">
        <v>18</v>
      </c>
      <c r="J10" s="46">
        <v>12</v>
      </c>
      <c r="K10" s="53">
        <v>6</v>
      </c>
      <c r="L10" s="50">
        <v>683416.54999999993</v>
      </c>
      <c r="M10" s="52">
        <v>92371</v>
      </c>
      <c r="N10" s="54">
        <v>45338</v>
      </c>
      <c r="O10" s="47" t="s">
        <v>130</v>
      </c>
      <c r="P10" s="45"/>
    </row>
    <row r="11" spans="1:16" ht="25.5" customHeight="1">
      <c r="A11" s="48">
        <v>9</v>
      </c>
      <c r="B11" s="48">
        <v>7</v>
      </c>
      <c r="C11" s="49" t="s">
        <v>183</v>
      </c>
      <c r="D11" s="50">
        <v>2000.12</v>
      </c>
      <c r="E11" s="50">
        <v>6396.6</v>
      </c>
      <c r="F11" s="51">
        <f t="shared" si="1"/>
        <v>-0.6873151361660883</v>
      </c>
      <c r="G11" s="52">
        <v>274</v>
      </c>
      <c r="H11" s="52">
        <v>10</v>
      </c>
      <c r="I11" s="53">
        <f t="shared" ref="I11:I17" si="2">G11/H11</f>
        <v>27.4</v>
      </c>
      <c r="J11" s="46">
        <v>5</v>
      </c>
      <c r="K11" s="53">
        <v>2</v>
      </c>
      <c r="L11" s="50">
        <v>10696.31</v>
      </c>
      <c r="M11" s="52">
        <v>1517</v>
      </c>
      <c r="N11" s="54">
        <v>45366</v>
      </c>
      <c r="O11" s="73" t="s">
        <v>182</v>
      </c>
      <c r="P11" s="45"/>
    </row>
    <row r="12" spans="1:16" s="25" customFormat="1" ht="25.5" customHeight="1">
      <c r="A12" s="48">
        <v>10</v>
      </c>
      <c r="B12" s="48">
        <v>8</v>
      </c>
      <c r="C12" s="49" t="s">
        <v>90</v>
      </c>
      <c r="D12" s="50">
        <v>1882.21</v>
      </c>
      <c r="E12" s="50">
        <v>4538</v>
      </c>
      <c r="F12" s="51">
        <f t="shared" si="1"/>
        <v>-0.58523358307624507</v>
      </c>
      <c r="G12" s="52">
        <v>241</v>
      </c>
      <c r="H12" s="52">
        <v>8</v>
      </c>
      <c r="I12" s="53">
        <f t="shared" si="2"/>
        <v>30.125</v>
      </c>
      <c r="J12" s="46">
        <v>3</v>
      </c>
      <c r="K12" s="53">
        <v>10</v>
      </c>
      <c r="L12" s="50">
        <v>356928.68</v>
      </c>
      <c r="M12" s="52">
        <v>51114</v>
      </c>
      <c r="N12" s="54">
        <v>45310</v>
      </c>
      <c r="O12" s="47" t="s">
        <v>33</v>
      </c>
      <c r="P12" s="45"/>
    </row>
    <row r="13" spans="1:16" ht="25.5" customHeight="1">
      <c r="A13" s="48">
        <v>11</v>
      </c>
      <c r="B13" s="48">
        <v>6</v>
      </c>
      <c r="C13" s="49" t="s">
        <v>168</v>
      </c>
      <c r="D13" s="72">
        <v>1401.84</v>
      </c>
      <c r="E13" s="72">
        <v>6970</v>
      </c>
      <c r="F13" s="51">
        <f t="shared" si="1"/>
        <v>-0.79887517934002872</v>
      </c>
      <c r="G13" s="52">
        <v>199</v>
      </c>
      <c r="H13" s="52">
        <v>12</v>
      </c>
      <c r="I13" s="53">
        <f t="shared" si="2"/>
        <v>16.583333333333332</v>
      </c>
      <c r="J13" s="46">
        <v>7</v>
      </c>
      <c r="K13" s="53">
        <v>3</v>
      </c>
      <c r="L13" s="50">
        <v>40125.050000000003</v>
      </c>
      <c r="M13" s="52">
        <v>5771</v>
      </c>
      <c r="N13" s="54">
        <v>45359</v>
      </c>
      <c r="O13" s="47" t="s">
        <v>88</v>
      </c>
      <c r="P13" s="45"/>
    </row>
    <row r="14" spans="1:16" ht="25.5" customHeight="1">
      <c r="A14" s="48">
        <v>12</v>
      </c>
      <c r="B14" s="48">
        <v>9</v>
      </c>
      <c r="C14" s="49" t="s">
        <v>143</v>
      </c>
      <c r="D14" s="50">
        <v>1126.1199999999999</v>
      </c>
      <c r="E14" s="50">
        <v>2910</v>
      </c>
      <c r="F14" s="51">
        <f t="shared" si="1"/>
        <v>-0.6130171821305842</v>
      </c>
      <c r="G14" s="52">
        <v>208</v>
      </c>
      <c r="H14" s="52">
        <v>8</v>
      </c>
      <c r="I14" s="53">
        <f t="shared" si="2"/>
        <v>26</v>
      </c>
      <c r="J14" s="46">
        <v>4</v>
      </c>
      <c r="K14" s="53">
        <v>5</v>
      </c>
      <c r="L14" s="50">
        <v>74163.289999999994</v>
      </c>
      <c r="M14" s="52">
        <v>14423</v>
      </c>
      <c r="N14" s="54">
        <v>45345</v>
      </c>
      <c r="O14" s="47" t="s">
        <v>31</v>
      </c>
      <c r="P14" s="45"/>
    </row>
    <row r="15" spans="1:16" ht="25.5" customHeight="1">
      <c r="A15" s="48">
        <v>13</v>
      </c>
      <c r="B15" s="48">
        <v>16</v>
      </c>
      <c r="C15" s="49" t="s">
        <v>22</v>
      </c>
      <c r="D15" s="50">
        <v>725.4</v>
      </c>
      <c r="E15" s="50">
        <v>648</v>
      </c>
      <c r="F15" s="51">
        <f t="shared" si="1"/>
        <v>0.11944444444444441</v>
      </c>
      <c r="G15" s="52">
        <v>115</v>
      </c>
      <c r="H15" s="52">
        <v>3</v>
      </c>
      <c r="I15" s="53">
        <f t="shared" si="2"/>
        <v>38.333333333333336</v>
      </c>
      <c r="J15" s="46">
        <v>1</v>
      </c>
      <c r="K15" s="53">
        <v>15</v>
      </c>
      <c r="L15" s="50">
        <v>610837.73</v>
      </c>
      <c r="M15" s="52">
        <v>105638</v>
      </c>
      <c r="N15" s="54">
        <v>45275</v>
      </c>
      <c r="O15" s="47" t="s">
        <v>23</v>
      </c>
      <c r="P15" s="45"/>
    </row>
    <row r="16" spans="1:16" s="25" customFormat="1" ht="25.5" customHeight="1">
      <c r="A16" s="48">
        <v>14</v>
      </c>
      <c r="B16" s="22">
        <v>15</v>
      </c>
      <c r="C16" s="20" t="s">
        <v>159</v>
      </c>
      <c r="D16" s="14">
        <v>566</v>
      </c>
      <c r="E16" s="14">
        <v>826.8</v>
      </c>
      <c r="F16" s="15">
        <f t="shared" si="1"/>
        <v>-0.31543299467827768</v>
      </c>
      <c r="G16" s="22">
        <v>80</v>
      </c>
      <c r="H16" s="22">
        <v>7</v>
      </c>
      <c r="I16" s="53">
        <f t="shared" si="2"/>
        <v>11.428571428571429</v>
      </c>
      <c r="J16" s="13">
        <v>3</v>
      </c>
      <c r="K16" s="16">
        <v>4</v>
      </c>
      <c r="L16" s="14">
        <v>21010.03</v>
      </c>
      <c r="M16" s="22">
        <v>3580</v>
      </c>
      <c r="N16" s="17">
        <v>45352</v>
      </c>
      <c r="O16" s="23" t="s">
        <v>48</v>
      </c>
      <c r="P16" s="18"/>
    </row>
    <row r="17" spans="1:16" ht="25.5" customHeight="1">
      <c r="A17" s="48">
        <v>15</v>
      </c>
      <c r="B17" s="48">
        <v>16</v>
      </c>
      <c r="C17" s="49" t="s">
        <v>141</v>
      </c>
      <c r="D17" s="50">
        <v>530.6</v>
      </c>
      <c r="E17" s="50">
        <v>734.7</v>
      </c>
      <c r="F17" s="51">
        <f t="shared" si="1"/>
        <v>-0.27780046277392134</v>
      </c>
      <c r="G17" s="52">
        <v>68</v>
      </c>
      <c r="H17" s="52">
        <v>4</v>
      </c>
      <c r="I17" s="53">
        <f t="shared" si="2"/>
        <v>17</v>
      </c>
      <c r="J17" s="46">
        <v>1</v>
      </c>
      <c r="K17" s="53">
        <v>5</v>
      </c>
      <c r="L17" s="50">
        <v>8489.6</v>
      </c>
      <c r="M17" s="52">
        <v>1274</v>
      </c>
      <c r="N17" s="54">
        <v>45345</v>
      </c>
      <c r="O17" s="47" t="s">
        <v>142</v>
      </c>
      <c r="P17" s="45"/>
    </row>
    <row r="18" spans="1:16" ht="25.5" customHeight="1">
      <c r="A18" s="48">
        <v>16</v>
      </c>
      <c r="B18" s="48">
        <v>18</v>
      </c>
      <c r="C18" s="49" t="s">
        <v>151</v>
      </c>
      <c r="D18" s="50">
        <v>494</v>
      </c>
      <c r="E18" s="50">
        <v>648</v>
      </c>
      <c r="F18" s="51">
        <f t="shared" si="1"/>
        <v>-0.23765432098765432</v>
      </c>
      <c r="G18" s="52">
        <v>64</v>
      </c>
      <c r="H18" s="51" t="s">
        <v>18</v>
      </c>
      <c r="I18" s="51" t="s">
        <v>18</v>
      </c>
      <c r="J18" s="46">
        <v>1</v>
      </c>
      <c r="K18" s="46">
        <v>5</v>
      </c>
      <c r="L18" s="50">
        <v>43587</v>
      </c>
      <c r="M18" s="52">
        <v>6817</v>
      </c>
      <c r="N18" s="54">
        <v>45345</v>
      </c>
      <c r="O18" s="47" t="s">
        <v>152</v>
      </c>
      <c r="P18" s="45"/>
    </row>
    <row r="19" spans="1:16" ht="25.5" customHeight="1">
      <c r="A19" s="48">
        <v>17</v>
      </c>
      <c r="B19" s="48">
        <v>12</v>
      </c>
      <c r="C19" s="49" t="s">
        <v>20</v>
      </c>
      <c r="D19" s="50">
        <v>417.54</v>
      </c>
      <c r="E19" s="50">
        <v>1058.5899999999999</v>
      </c>
      <c r="F19" s="51">
        <f t="shared" si="1"/>
        <v>-0.6055696728667378</v>
      </c>
      <c r="G19" s="52">
        <v>104</v>
      </c>
      <c r="H19" s="52">
        <v>2</v>
      </c>
      <c r="I19" s="53">
        <f t="shared" ref="I19:I27" si="3">G19/H19</f>
        <v>52</v>
      </c>
      <c r="J19" s="46">
        <v>1</v>
      </c>
      <c r="K19" s="53">
        <v>14</v>
      </c>
      <c r="L19" s="50">
        <v>532199.42000000004</v>
      </c>
      <c r="M19" s="52">
        <v>97880</v>
      </c>
      <c r="N19" s="54">
        <v>45282</v>
      </c>
      <c r="O19" s="47" t="s">
        <v>21</v>
      </c>
      <c r="P19" s="45"/>
    </row>
    <row r="20" spans="1:16" ht="25.5" customHeight="1">
      <c r="A20" s="48">
        <v>18</v>
      </c>
      <c r="B20" s="48">
        <v>13</v>
      </c>
      <c r="C20" s="49" t="s">
        <v>177</v>
      </c>
      <c r="D20" s="50">
        <v>302.10000000000002</v>
      </c>
      <c r="E20" s="50">
        <v>883.5</v>
      </c>
      <c r="F20" s="51">
        <f t="shared" si="1"/>
        <v>-0.65806451612903227</v>
      </c>
      <c r="G20" s="52">
        <v>40</v>
      </c>
      <c r="H20" s="52">
        <v>3</v>
      </c>
      <c r="I20" s="53">
        <f t="shared" si="3"/>
        <v>13.333333333333334</v>
      </c>
      <c r="J20" s="46">
        <v>2</v>
      </c>
      <c r="K20" s="53">
        <v>3</v>
      </c>
      <c r="L20" s="50">
        <v>12260.21</v>
      </c>
      <c r="M20" s="52">
        <v>1926</v>
      </c>
      <c r="N20" s="54">
        <v>45359</v>
      </c>
      <c r="O20" s="47" t="s">
        <v>29</v>
      </c>
      <c r="P20" s="45"/>
    </row>
    <row r="21" spans="1:16" s="25" customFormat="1" ht="25.5" customHeight="1">
      <c r="A21" s="48">
        <v>19</v>
      </c>
      <c r="B21" s="15" t="s">
        <v>18</v>
      </c>
      <c r="C21" s="20" t="s">
        <v>186</v>
      </c>
      <c r="D21" s="44">
        <v>270.60000000000002</v>
      </c>
      <c r="E21" s="15" t="s">
        <v>18</v>
      </c>
      <c r="F21" s="15" t="s">
        <v>18</v>
      </c>
      <c r="G21" s="21">
        <v>76</v>
      </c>
      <c r="H21" s="16">
        <v>2</v>
      </c>
      <c r="I21" s="16">
        <f t="shared" si="3"/>
        <v>38</v>
      </c>
      <c r="J21" s="13">
        <v>2</v>
      </c>
      <c r="K21" s="15" t="s">
        <v>18</v>
      </c>
      <c r="L21" s="44">
        <v>189809.9</v>
      </c>
      <c r="M21" s="21">
        <v>47349</v>
      </c>
      <c r="N21" s="17">
        <v>44659</v>
      </c>
      <c r="O21" s="23" t="s">
        <v>31</v>
      </c>
      <c r="P21" s="18"/>
    </row>
    <row r="22" spans="1:16" s="25" customFormat="1" ht="25.5" customHeight="1">
      <c r="A22" s="48">
        <v>20</v>
      </c>
      <c r="B22" s="48">
        <v>23</v>
      </c>
      <c r="C22" s="49" t="s">
        <v>167</v>
      </c>
      <c r="D22" s="50">
        <v>259.20000000000005</v>
      </c>
      <c r="E22" s="50">
        <v>262.39999999999998</v>
      </c>
      <c r="F22" s="51">
        <f>(D22-E22)/E22</f>
        <v>-1.2195121951219254E-2</v>
      </c>
      <c r="G22" s="52">
        <v>34</v>
      </c>
      <c r="H22" s="52">
        <v>2</v>
      </c>
      <c r="I22" s="53">
        <f t="shared" si="3"/>
        <v>17</v>
      </c>
      <c r="J22" s="46">
        <v>1</v>
      </c>
      <c r="K22" s="53">
        <v>3</v>
      </c>
      <c r="L22" s="50">
        <v>4636.72</v>
      </c>
      <c r="M22" s="52">
        <v>648</v>
      </c>
      <c r="N22" s="54">
        <v>45359</v>
      </c>
      <c r="O22" s="47" t="s">
        <v>83</v>
      </c>
      <c r="P22" s="45"/>
    </row>
    <row r="23" spans="1:16" s="25" customFormat="1" ht="25.5" customHeight="1">
      <c r="A23" s="48">
        <v>21</v>
      </c>
      <c r="B23" s="48">
        <v>19</v>
      </c>
      <c r="C23" s="49" t="s">
        <v>104</v>
      </c>
      <c r="D23" s="50">
        <v>217.1</v>
      </c>
      <c r="E23" s="50">
        <v>637</v>
      </c>
      <c r="F23" s="51">
        <f>(D23-E23)/E23</f>
        <v>-0.65918367346938767</v>
      </c>
      <c r="G23" s="52">
        <v>28</v>
      </c>
      <c r="H23" s="52">
        <v>2</v>
      </c>
      <c r="I23" s="53">
        <f t="shared" si="3"/>
        <v>14</v>
      </c>
      <c r="J23" s="46">
        <v>1</v>
      </c>
      <c r="K23" s="53">
        <v>8</v>
      </c>
      <c r="L23" s="50">
        <v>36430.14</v>
      </c>
      <c r="M23" s="52">
        <v>5336</v>
      </c>
      <c r="N23" s="54">
        <v>45324</v>
      </c>
      <c r="O23" s="47" t="s">
        <v>29</v>
      </c>
      <c r="P23" s="45"/>
    </row>
    <row r="24" spans="1:16" ht="25.5" customHeight="1">
      <c r="A24" s="48">
        <v>22</v>
      </c>
      <c r="B24" s="48">
        <v>25</v>
      </c>
      <c r="C24" s="49" t="s">
        <v>133</v>
      </c>
      <c r="D24" s="50">
        <v>88</v>
      </c>
      <c r="E24" s="50">
        <v>105</v>
      </c>
      <c r="F24" s="51">
        <f>(D24-E24)/E24</f>
        <v>-0.16190476190476191</v>
      </c>
      <c r="G24" s="52">
        <v>14</v>
      </c>
      <c r="H24" s="52">
        <v>1</v>
      </c>
      <c r="I24" s="53">
        <f t="shared" si="3"/>
        <v>14</v>
      </c>
      <c r="J24" s="46">
        <v>1</v>
      </c>
      <c r="K24" s="53">
        <v>5</v>
      </c>
      <c r="L24" s="50">
        <v>20001.689999999999</v>
      </c>
      <c r="M24" s="52">
        <v>3662</v>
      </c>
      <c r="N24" s="54">
        <v>45345</v>
      </c>
      <c r="O24" s="47" t="s">
        <v>31</v>
      </c>
      <c r="P24" s="45"/>
    </row>
    <row r="25" spans="1:16" s="67" customFormat="1" ht="25.5" customHeight="1">
      <c r="A25" s="48">
        <v>23</v>
      </c>
      <c r="B25" s="50" t="s">
        <v>18</v>
      </c>
      <c r="C25" s="49" t="s">
        <v>98</v>
      </c>
      <c r="D25" s="50">
        <v>84.98</v>
      </c>
      <c r="E25" s="50" t="s">
        <v>18</v>
      </c>
      <c r="F25" s="51" t="s">
        <v>18</v>
      </c>
      <c r="G25" s="52">
        <v>26</v>
      </c>
      <c r="H25" s="52">
        <v>1</v>
      </c>
      <c r="I25" s="53">
        <f t="shared" si="3"/>
        <v>26</v>
      </c>
      <c r="J25" s="46">
        <v>1</v>
      </c>
      <c r="K25" s="53" t="s">
        <v>18</v>
      </c>
      <c r="L25" s="50">
        <v>87003.17</v>
      </c>
      <c r="M25" s="52">
        <v>17859</v>
      </c>
      <c r="N25" s="54">
        <v>44855</v>
      </c>
      <c r="O25" s="47" t="s">
        <v>31</v>
      </c>
      <c r="P25" s="45"/>
    </row>
    <row r="26" spans="1:16" ht="25.5" customHeight="1">
      <c r="A26" s="48">
        <v>24</v>
      </c>
      <c r="B26" s="14" t="s">
        <v>18</v>
      </c>
      <c r="C26" s="20" t="s">
        <v>174</v>
      </c>
      <c r="D26" s="14">
        <v>50.05</v>
      </c>
      <c r="E26" s="14" t="s">
        <v>18</v>
      </c>
      <c r="F26" s="15" t="s">
        <v>18</v>
      </c>
      <c r="G26" s="22">
        <v>11</v>
      </c>
      <c r="H26" s="22">
        <v>1</v>
      </c>
      <c r="I26" s="53">
        <f t="shared" si="3"/>
        <v>11</v>
      </c>
      <c r="J26" s="13">
        <v>1</v>
      </c>
      <c r="K26" s="16" t="s">
        <v>18</v>
      </c>
      <c r="L26" s="14">
        <v>1099878.53</v>
      </c>
      <c r="M26" s="22">
        <v>154753</v>
      </c>
      <c r="N26" s="17">
        <v>45128</v>
      </c>
      <c r="O26" s="23" t="s">
        <v>21</v>
      </c>
      <c r="P26" s="18"/>
    </row>
    <row r="27" spans="1:16" ht="25.5" customHeight="1">
      <c r="A27" s="48">
        <v>25</v>
      </c>
      <c r="B27" s="48">
        <v>11</v>
      </c>
      <c r="C27" s="49" t="s">
        <v>169</v>
      </c>
      <c r="D27" s="50">
        <v>25</v>
      </c>
      <c r="E27" s="50">
        <v>1432</v>
      </c>
      <c r="F27" s="51">
        <f>(D27-E27)/E27</f>
        <v>-0.98254189944134074</v>
      </c>
      <c r="G27" s="52">
        <v>5</v>
      </c>
      <c r="H27" s="46">
        <v>1</v>
      </c>
      <c r="I27" s="53">
        <f t="shared" si="3"/>
        <v>5</v>
      </c>
      <c r="J27" s="46">
        <v>1</v>
      </c>
      <c r="K27" s="46">
        <v>3</v>
      </c>
      <c r="L27" s="50">
        <v>19454.509999999998</v>
      </c>
      <c r="M27" s="52">
        <v>2838</v>
      </c>
      <c r="N27" s="54">
        <v>45359</v>
      </c>
      <c r="O27" s="47" t="s">
        <v>56</v>
      </c>
      <c r="P27" s="45"/>
    </row>
    <row r="28" spans="1:16" s="27" customFormat="1" ht="25.5" customHeight="1">
      <c r="B28" s="28"/>
      <c r="C28" s="29" t="s">
        <v>191</v>
      </c>
      <c r="D28" s="30">
        <f>SUBTOTAL(109,Table1324567891011121314151716181920212223242625272830293132333436353738345678910111214[Pajamos 
(GBO)])</f>
        <v>224801.65999999997</v>
      </c>
      <c r="E28" s="30" t="s">
        <v>185</v>
      </c>
      <c r="F28" s="31">
        <f>(D28-E28)/E28</f>
        <v>-0.12890195181871383</v>
      </c>
      <c r="G28" s="32">
        <f>SUBTOTAL(109,Table1324567891011121314151716181920212223242625272830293132333436353738345678910111214[Žiūrovų sk. 
(ADM)])</f>
        <v>33640</v>
      </c>
      <c r="H28" s="33"/>
      <c r="I28" s="33"/>
      <c r="J28" s="28" t="s">
        <v>52</v>
      </c>
      <c r="K28" s="28"/>
      <c r="L28" s="58"/>
      <c r="M28" s="60"/>
      <c r="N28" s="34"/>
      <c r="O28" s="35" t="s">
        <v>52</v>
      </c>
      <c r="P28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8476-7FB6-493A-9A17-DD0374967C7C}">
  <dimension ref="A1:XFC31"/>
  <sheetViews>
    <sheetView topLeftCell="A12" zoomScale="60" zoomScaleNormal="60" workbookViewId="0">
      <selection activeCell="G29" sqref="G29"/>
    </sheetView>
  </sheetViews>
  <sheetFormatPr defaultColWidth="18.28515625" defaultRowHeight="25.5" customHeight="1" zeroHeight="1"/>
  <cols>
    <col min="1" max="1" width="4.7109375" style="26" customWidth="1"/>
    <col min="2" max="2" width="4.7109375" style="37" customWidth="1"/>
    <col min="3" max="3" width="30.710937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59" customWidth="1"/>
    <col min="13" max="13" width="20.7109375" style="61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7" t="s">
        <v>178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5.5" customHeight="1">
      <c r="A3" s="12">
        <v>1</v>
      </c>
      <c r="B3" s="22">
        <v>1</v>
      </c>
      <c r="C3" s="20" t="s">
        <v>173</v>
      </c>
      <c r="D3" s="64">
        <v>116029.05</v>
      </c>
      <c r="E3" s="14">
        <v>163593.67000000001</v>
      </c>
      <c r="F3" s="15">
        <f>(D3-E3)/E3</f>
        <v>-0.29074853568600795</v>
      </c>
      <c r="G3" s="62">
        <v>19195</v>
      </c>
      <c r="H3" s="63">
        <v>216</v>
      </c>
      <c r="I3" s="16">
        <f>G3/H3</f>
        <v>88.865740740740748</v>
      </c>
      <c r="J3" s="63">
        <v>28</v>
      </c>
      <c r="K3" s="16">
        <v>2</v>
      </c>
      <c r="L3" s="14">
        <v>366611</v>
      </c>
      <c r="M3" s="22">
        <v>62362</v>
      </c>
      <c r="N3" s="17">
        <v>45359</v>
      </c>
      <c r="O3" s="23" t="s">
        <v>21</v>
      </c>
      <c r="P3" s="24"/>
    </row>
    <row r="4" spans="1:16" s="19" customFormat="1" ht="25.5" customHeight="1">
      <c r="A4" s="12">
        <v>2</v>
      </c>
      <c r="B4" s="22">
        <v>2</v>
      </c>
      <c r="C4" s="20" t="s">
        <v>155</v>
      </c>
      <c r="D4" s="64">
        <v>74186</v>
      </c>
      <c r="E4" s="14">
        <v>138326.67000000001</v>
      </c>
      <c r="F4" s="15">
        <f>(D4-E4)/E4</f>
        <v>-0.46368982930045238</v>
      </c>
      <c r="G4" s="65">
        <v>8711</v>
      </c>
      <c r="H4" s="22">
        <v>108</v>
      </c>
      <c r="I4" s="16">
        <f>G4/H4</f>
        <v>80.657407407407405</v>
      </c>
      <c r="J4" s="13">
        <v>11</v>
      </c>
      <c r="K4" s="16">
        <v>3</v>
      </c>
      <c r="L4" s="14">
        <v>583117.96</v>
      </c>
      <c r="M4" s="22">
        <v>71948</v>
      </c>
      <c r="N4" s="17">
        <v>45352</v>
      </c>
      <c r="O4" s="23" t="s">
        <v>23</v>
      </c>
      <c r="P4" s="24"/>
    </row>
    <row r="5" spans="1:16" s="19" customFormat="1" ht="25.5" customHeight="1">
      <c r="A5" s="12">
        <v>3</v>
      </c>
      <c r="B5" s="22" t="s">
        <v>16</v>
      </c>
      <c r="C5" s="20" t="s">
        <v>181</v>
      </c>
      <c r="D5" s="14">
        <v>20080</v>
      </c>
      <c r="E5" s="14" t="s">
        <v>18</v>
      </c>
      <c r="F5" s="16" t="s">
        <v>18</v>
      </c>
      <c r="G5" s="13">
        <v>2979</v>
      </c>
      <c r="H5" s="22">
        <v>61</v>
      </c>
      <c r="I5" s="16">
        <f>G5/H5</f>
        <v>48.83606557377049</v>
      </c>
      <c r="J5" s="13">
        <v>14</v>
      </c>
      <c r="K5" s="16">
        <v>1</v>
      </c>
      <c r="L5" s="14">
        <v>21143</v>
      </c>
      <c r="M5" s="62">
        <v>3143</v>
      </c>
      <c r="N5" s="17">
        <v>45366</v>
      </c>
      <c r="O5" s="47" t="s">
        <v>56</v>
      </c>
      <c r="P5" s="18"/>
    </row>
    <row r="6" spans="1:16" s="25" customFormat="1" ht="25.5" customHeight="1">
      <c r="A6" s="12">
        <v>4</v>
      </c>
      <c r="B6" s="12">
        <v>5</v>
      </c>
      <c r="C6" s="20" t="s">
        <v>84</v>
      </c>
      <c r="D6" s="14">
        <v>9182.07</v>
      </c>
      <c r="E6" s="14">
        <v>16614.72</v>
      </c>
      <c r="F6" s="15">
        <f>(D6-E6)/E6</f>
        <v>-0.44735331079909868</v>
      </c>
      <c r="G6" s="13">
        <v>1391</v>
      </c>
      <c r="H6" s="15" t="s">
        <v>18</v>
      </c>
      <c r="I6" s="15" t="s">
        <v>18</v>
      </c>
      <c r="J6" s="13">
        <v>8</v>
      </c>
      <c r="K6" s="16">
        <v>9</v>
      </c>
      <c r="L6" s="14">
        <v>1283906.68</v>
      </c>
      <c r="M6" s="22">
        <v>188463</v>
      </c>
      <c r="N6" s="17">
        <v>45310</v>
      </c>
      <c r="O6" s="23" t="s">
        <v>85</v>
      </c>
      <c r="P6" s="24"/>
    </row>
    <row r="7" spans="1:16" s="25" customFormat="1" ht="25.5" customHeight="1">
      <c r="A7" s="12">
        <v>5</v>
      </c>
      <c r="B7" s="12">
        <v>3</v>
      </c>
      <c r="C7" s="20" t="s">
        <v>129</v>
      </c>
      <c r="D7" s="14">
        <v>7568.92</v>
      </c>
      <c r="E7" s="14">
        <v>19698.8</v>
      </c>
      <c r="F7" s="15">
        <f>(D7-E7)/E7</f>
        <v>-0.61576745791621823</v>
      </c>
      <c r="G7" s="13">
        <v>1056</v>
      </c>
      <c r="H7" s="15" t="s">
        <v>18</v>
      </c>
      <c r="I7" s="15" t="s">
        <v>18</v>
      </c>
      <c r="J7" s="13">
        <v>12</v>
      </c>
      <c r="K7" s="16">
        <v>5</v>
      </c>
      <c r="L7" s="14">
        <v>675857.11</v>
      </c>
      <c r="M7" s="22">
        <v>91101</v>
      </c>
      <c r="N7" s="17">
        <v>45338</v>
      </c>
      <c r="O7" s="23" t="s">
        <v>130</v>
      </c>
      <c r="P7" s="24"/>
    </row>
    <row r="8" spans="1:16" s="67" customFormat="1" ht="25.5" customHeight="1">
      <c r="A8" s="12">
        <v>6</v>
      </c>
      <c r="B8" s="22">
        <v>4</v>
      </c>
      <c r="C8" s="20" t="s">
        <v>168</v>
      </c>
      <c r="D8" s="66">
        <v>6970</v>
      </c>
      <c r="E8" s="14">
        <v>18981.900000000001</v>
      </c>
      <c r="F8" s="15">
        <f>(D8-E8)/E8</f>
        <v>-0.63280809613368527</v>
      </c>
      <c r="G8" s="65">
        <v>949</v>
      </c>
      <c r="H8" s="22">
        <v>29</v>
      </c>
      <c r="I8" s="16">
        <f>G8/H8</f>
        <v>32.724137931034484</v>
      </c>
      <c r="J8" s="13">
        <v>9</v>
      </c>
      <c r="K8" s="16">
        <v>2</v>
      </c>
      <c r="L8" s="14">
        <v>35592.29</v>
      </c>
      <c r="M8" s="22">
        <v>5058</v>
      </c>
      <c r="N8" s="17">
        <v>45359</v>
      </c>
      <c r="O8" s="23" t="s">
        <v>88</v>
      </c>
      <c r="P8" s="24"/>
    </row>
    <row r="9" spans="1:16" s="25" customFormat="1" ht="25.5" customHeight="1">
      <c r="A9" s="12">
        <v>7</v>
      </c>
      <c r="B9" s="22" t="s">
        <v>16</v>
      </c>
      <c r="C9" s="20" t="s">
        <v>183</v>
      </c>
      <c r="D9" s="64">
        <v>6396.6</v>
      </c>
      <c r="E9" s="14" t="s">
        <v>18</v>
      </c>
      <c r="F9" s="16" t="s">
        <v>18</v>
      </c>
      <c r="G9" s="13">
        <v>846</v>
      </c>
      <c r="H9" s="22">
        <v>41</v>
      </c>
      <c r="I9" s="16">
        <f>G9/H9</f>
        <v>20.634146341463413</v>
      </c>
      <c r="J9" s="13">
        <v>9</v>
      </c>
      <c r="K9" s="16">
        <v>1</v>
      </c>
      <c r="L9" s="14">
        <v>6397</v>
      </c>
      <c r="M9" s="22">
        <v>846</v>
      </c>
      <c r="N9" s="17">
        <v>45366</v>
      </c>
      <c r="O9" s="68" t="s">
        <v>182</v>
      </c>
      <c r="P9" s="18"/>
    </row>
    <row r="10" spans="1:16" s="25" customFormat="1" ht="25.5" customHeight="1">
      <c r="A10" s="12">
        <v>8</v>
      </c>
      <c r="B10" s="12">
        <v>9</v>
      </c>
      <c r="C10" s="20" t="s">
        <v>90</v>
      </c>
      <c r="D10" s="14">
        <v>4538</v>
      </c>
      <c r="E10" s="14">
        <v>8575.0400000000009</v>
      </c>
      <c r="F10" s="15">
        <f t="shared" ref="F10:F28" si="0">(D10-E10)/E10</f>
        <v>-0.47078964063141404</v>
      </c>
      <c r="G10" s="13">
        <v>600</v>
      </c>
      <c r="H10" s="22">
        <v>12</v>
      </c>
      <c r="I10" s="16">
        <f>G10/H10</f>
        <v>50</v>
      </c>
      <c r="J10" s="13">
        <v>4</v>
      </c>
      <c r="K10" s="16">
        <v>9</v>
      </c>
      <c r="L10" s="14">
        <v>353798</v>
      </c>
      <c r="M10" s="22">
        <v>50643</v>
      </c>
      <c r="N10" s="17">
        <v>45310</v>
      </c>
      <c r="O10" s="23" t="s">
        <v>33</v>
      </c>
      <c r="P10" s="24"/>
    </row>
    <row r="11" spans="1:16" s="25" customFormat="1" ht="25.5" customHeight="1">
      <c r="A11" s="12">
        <v>9</v>
      </c>
      <c r="B11" s="12">
        <v>8</v>
      </c>
      <c r="C11" s="20" t="s">
        <v>143</v>
      </c>
      <c r="D11" s="64">
        <v>2910</v>
      </c>
      <c r="E11" s="14">
        <v>8660.3799999999992</v>
      </c>
      <c r="F11" s="15">
        <f t="shared" si="0"/>
        <v>-0.66398703059219111</v>
      </c>
      <c r="G11" s="65">
        <v>519</v>
      </c>
      <c r="H11" s="22">
        <v>28</v>
      </c>
      <c r="I11" s="16">
        <f>G11/H11</f>
        <v>18.535714285714285</v>
      </c>
      <c r="J11" s="13">
        <v>8</v>
      </c>
      <c r="K11" s="16">
        <v>4</v>
      </c>
      <c r="L11" s="14">
        <v>71616.52</v>
      </c>
      <c r="M11" s="22">
        <v>13815</v>
      </c>
      <c r="N11" s="17">
        <v>45345</v>
      </c>
      <c r="O11" s="23" t="s">
        <v>31</v>
      </c>
      <c r="P11" s="24"/>
    </row>
    <row r="12" spans="1:16" s="25" customFormat="1" ht="25.5" customHeight="1">
      <c r="A12" s="12">
        <v>10</v>
      </c>
      <c r="B12" s="22">
        <v>6</v>
      </c>
      <c r="C12" s="20" t="s">
        <v>17</v>
      </c>
      <c r="D12" s="14">
        <v>1592</v>
      </c>
      <c r="E12" s="14">
        <v>7643</v>
      </c>
      <c r="F12" s="15">
        <f t="shared" si="0"/>
        <v>-0.79170482794714114</v>
      </c>
      <c r="G12" s="13">
        <v>215</v>
      </c>
      <c r="H12" s="16" t="s">
        <v>18</v>
      </c>
      <c r="I12" s="16" t="s">
        <v>18</v>
      </c>
      <c r="J12" s="16" t="s">
        <v>18</v>
      </c>
      <c r="K12" s="16">
        <v>12</v>
      </c>
      <c r="L12" s="69">
        <v>1753880</v>
      </c>
      <c r="M12" s="22">
        <v>244474</v>
      </c>
      <c r="N12" s="17">
        <v>45289</v>
      </c>
      <c r="O12" s="23" t="s">
        <v>19</v>
      </c>
      <c r="P12" s="18"/>
    </row>
    <row r="13" spans="1:16" s="67" customFormat="1" ht="25.5" customHeight="1">
      <c r="A13" s="12">
        <v>11</v>
      </c>
      <c r="B13" s="22">
        <v>7</v>
      </c>
      <c r="C13" s="49" t="s">
        <v>169</v>
      </c>
      <c r="D13" s="64">
        <v>1432</v>
      </c>
      <c r="E13" s="50">
        <v>8715.52</v>
      </c>
      <c r="F13" s="15">
        <f t="shared" si="0"/>
        <v>-0.83569540314289914</v>
      </c>
      <c r="G13" s="65">
        <v>203</v>
      </c>
      <c r="H13" s="46">
        <v>11</v>
      </c>
      <c r="I13" s="16">
        <f t="shared" ref="I13:I19" si="1">G13/H13</f>
        <v>18.454545454545453</v>
      </c>
      <c r="J13" s="46">
        <v>6</v>
      </c>
      <c r="K13" s="46">
        <v>2</v>
      </c>
      <c r="L13" s="14">
        <v>19022.740000000002</v>
      </c>
      <c r="M13" s="22">
        <v>2750</v>
      </c>
      <c r="N13" s="17">
        <v>45359</v>
      </c>
      <c r="O13" s="47" t="s">
        <v>56</v>
      </c>
      <c r="P13" s="18"/>
    </row>
    <row r="14" spans="1:16" s="25" customFormat="1" ht="25.5" customHeight="1">
      <c r="A14" s="12">
        <v>12</v>
      </c>
      <c r="B14" s="12">
        <v>14</v>
      </c>
      <c r="C14" s="20" t="s">
        <v>20</v>
      </c>
      <c r="D14" s="14">
        <v>1058.5899999999999</v>
      </c>
      <c r="E14" s="14">
        <v>2057.11</v>
      </c>
      <c r="F14" s="15">
        <f t="shared" si="0"/>
        <v>-0.48539941957406274</v>
      </c>
      <c r="G14" s="13">
        <v>212</v>
      </c>
      <c r="H14" s="22">
        <v>8</v>
      </c>
      <c r="I14" s="16">
        <f t="shared" si="1"/>
        <v>26.5</v>
      </c>
      <c r="J14" s="13">
        <v>2</v>
      </c>
      <c r="K14" s="16">
        <v>13</v>
      </c>
      <c r="L14" s="14">
        <v>531497</v>
      </c>
      <c r="M14" s="22">
        <v>97707</v>
      </c>
      <c r="N14" s="17">
        <v>45282</v>
      </c>
      <c r="O14" s="23" t="s">
        <v>21</v>
      </c>
      <c r="P14" s="24"/>
    </row>
    <row r="15" spans="1:16" s="25" customFormat="1" ht="25.5" customHeight="1">
      <c r="A15" s="12">
        <v>13</v>
      </c>
      <c r="B15" s="22">
        <v>10</v>
      </c>
      <c r="C15" s="20" t="s">
        <v>177</v>
      </c>
      <c r="D15" s="64">
        <v>883.5</v>
      </c>
      <c r="E15" s="14">
        <v>8029.34</v>
      </c>
      <c r="F15" s="15">
        <f t="shared" si="0"/>
        <v>-0.88996604951340952</v>
      </c>
      <c r="G15" s="65">
        <v>131</v>
      </c>
      <c r="H15" s="22">
        <v>9</v>
      </c>
      <c r="I15" s="16">
        <f t="shared" si="1"/>
        <v>14.555555555555555</v>
      </c>
      <c r="J15" s="13">
        <v>6</v>
      </c>
      <c r="K15" s="16">
        <v>2</v>
      </c>
      <c r="L15" s="14">
        <v>11699.15</v>
      </c>
      <c r="M15" s="22">
        <v>1831</v>
      </c>
      <c r="N15" s="17">
        <v>45359</v>
      </c>
      <c r="O15" s="23" t="s">
        <v>29</v>
      </c>
      <c r="P15" s="24"/>
    </row>
    <row r="16" spans="1:16" s="25" customFormat="1" ht="25.5" customHeight="1">
      <c r="A16" s="12">
        <v>14</v>
      </c>
      <c r="B16" s="12">
        <v>13</v>
      </c>
      <c r="C16" s="20" t="s">
        <v>107</v>
      </c>
      <c r="D16" s="14">
        <v>827</v>
      </c>
      <c r="E16" s="14">
        <v>2634.84</v>
      </c>
      <c r="F16" s="15">
        <f t="shared" si="0"/>
        <v>-0.68612894900639132</v>
      </c>
      <c r="G16" s="65">
        <v>137</v>
      </c>
      <c r="H16" s="22">
        <v>3</v>
      </c>
      <c r="I16" s="16">
        <f t="shared" si="1"/>
        <v>45.666666666666664</v>
      </c>
      <c r="J16" s="13">
        <v>1</v>
      </c>
      <c r="K16" s="16">
        <v>6</v>
      </c>
      <c r="L16" s="14">
        <v>135014.10999999999</v>
      </c>
      <c r="M16" s="62">
        <v>25682</v>
      </c>
      <c r="N16" s="17">
        <v>45331</v>
      </c>
      <c r="O16" s="23" t="s">
        <v>31</v>
      </c>
      <c r="P16" s="24"/>
    </row>
    <row r="17" spans="1:16" s="25" customFormat="1" ht="25.5" customHeight="1">
      <c r="A17" s="12">
        <v>15</v>
      </c>
      <c r="B17" s="22">
        <v>11</v>
      </c>
      <c r="C17" s="20" t="s">
        <v>159</v>
      </c>
      <c r="D17" s="14">
        <v>826.8</v>
      </c>
      <c r="E17" s="14">
        <v>3170.1</v>
      </c>
      <c r="F17" s="15">
        <f t="shared" si="0"/>
        <v>-0.73918803823223245</v>
      </c>
      <c r="G17" s="22">
        <v>125</v>
      </c>
      <c r="H17" s="22">
        <v>7</v>
      </c>
      <c r="I17" s="16">
        <f t="shared" si="1"/>
        <v>17.857142857142858</v>
      </c>
      <c r="J17" s="13">
        <v>4</v>
      </c>
      <c r="K17" s="16">
        <v>3</v>
      </c>
      <c r="L17" s="14">
        <v>19959.13</v>
      </c>
      <c r="M17" s="22">
        <v>3413</v>
      </c>
      <c r="N17" s="17">
        <v>45352</v>
      </c>
      <c r="O17" s="23" t="s">
        <v>48</v>
      </c>
      <c r="P17" s="18"/>
    </row>
    <row r="18" spans="1:16" s="25" customFormat="1" ht="25.5" customHeight="1">
      <c r="A18" s="12">
        <v>16</v>
      </c>
      <c r="B18" s="12">
        <v>16</v>
      </c>
      <c r="C18" s="20" t="s">
        <v>141</v>
      </c>
      <c r="D18" s="14">
        <v>734.7</v>
      </c>
      <c r="E18" s="14">
        <v>1368.1</v>
      </c>
      <c r="F18" s="15">
        <f t="shared" si="0"/>
        <v>-0.46297785249616247</v>
      </c>
      <c r="G18" s="13">
        <v>93</v>
      </c>
      <c r="H18" s="22">
        <v>5</v>
      </c>
      <c r="I18" s="16">
        <f t="shared" si="1"/>
        <v>18.600000000000001</v>
      </c>
      <c r="J18" s="13">
        <v>1</v>
      </c>
      <c r="K18" s="16">
        <v>4</v>
      </c>
      <c r="L18" s="14">
        <v>7584.8</v>
      </c>
      <c r="M18" s="22">
        <v>1158</v>
      </c>
      <c r="N18" s="17">
        <v>45345</v>
      </c>
      <c r="O18" s="23" t="s">
        <v>142</v>
      </c>
      <c r="P18" s="24"/>
    </row>
    <row r="19" spans="1:16" s="25" customFormat="1" ht="25.5" customHeight="1">
      <c r="A19" s="12">
        <v>17</v>
      </c>
      <c r="B19" s="12">
        <v>22</v>
      </c>
      <c r="C19" s="20" t="s">
        <v>22</v>
      </c>
      <c r="D19" s="14">
        <v>648</v>
      </c>
      <c r="E19" s="14">
        <v>720.65</v>
      </c>
      <c r="F19" s="15">
        <f t="shared" si="0"/>
        <v>-0.10081176715465202</v>
      </c>
      <c r="G19" s="65">
        <v>111</v>
      </c>
      <c r="H19" s="22">
        <v>3</v>
      </c>
      <c r="I19" s="16">
        <f t="shared" si="1"/>
        <v>37</v>
      </c>
      <c r="J19" s="13">
        <v>1</v>
      </c>
      <c r="K19" s="16">
        <v>14</v>
      </c>
      <c r="L19" s="14">
        <v>610112.32999999996</v>
      </c>
      <c r="M19" s="22">
        <v>105523</v>
      </c>
      <c r="N19" s="17">
        <v>45275</v>
      </c>
      <c r="O19" s="23" t="s">
        <v>23</v>
      </c>
      <c r="P19" s="24"/>
    </row>
    <row r="20" spans="1:16" s="25" customFormat="1" ht="25.5" customHeight="1">
      <c r="A20" s="12">
        <v>18</v>
      </c>
      <c r="B20" s="12">
        <v>12</v>
      </c>
      <c r="C20" s="20" t="s">
        <v>151</v>
      </c>
      <c r="D20" s="14">
        <v>648</v>
      </c>
      <c r="E20" s="14">
        <v>2674</v>
      </c>
      <c r="F20" s="15">
        <f t="shared" si="0"/>
        <v>-0.75766641735228124</v>
      </c>
      <c r="G20" s="13">
        <v>87</v>
      </c>
      <c r="H20" s="15" t="s">
        <v>18</v>
      </c>
      <c r="I20" s="15" t="s">
        <v>18</v>
      </c>
      <c r="J20" s="13">
        <v>2</v>
      </c>
      <c r="K20" s="13">
        <v>4</v>
      </c>
      <c r="L20" s="14">
        <v>42934</v>
      </c>
      <c r="M20" s="70">
        <v>6728</v>
      </c>
      <c r="N20" s="17">
        <v>45345</v>
      </c>
      <c r="O20" s="23" t="s">
        <v>152</v>
      </c>
      <c r="P20" s="24"/>
    </row>
    <row r="21" spans="1:16" s="25" customFormat="1" ht="25.5" customHeight="1">
      <c r="A21" s="12">
        <v>19</v>
      </c>
      <c r="B21" s="12">
        <v>20</v>
      </c>
      <c r="C21" s="20" t="s">
        <v>104</v>
      </c>
      <c r="D21" s="64">
        <v>637</v>
      </c>
      <c r="E21" s="14">
        <v>886.4</v>
      </c>
      <c r="F21" s="15">
        <f t="shared" si="0"/>
        <v>-0.28136281588447654</v>
      </c>
      <c r="G21" s="13">
        <v>80</v>
      </c>
      <c r="H21" s="22">
        <v>2</v>
      </c>
      <c r="I21" s="16">
        <f t="shared" ref="I21:I30" si="2">G21/H21</f>
        <v>40</v>
      </c>
      <c r="J21" s="13">
        <v>1</v>
      </c>
      <c r="K21" s="16">
        <v>7</v>
      </c>
      <c r="L21" s="14">
        <v>36213.040000000001</v>
      </c>
      <c r="M21" s="22">
        <v>5308</v>
      </c>
      <c r="N21" s="17">
        <v>45324</v>
      </c>
      <c r="O21" s="23" t="s">
        <v>29</v>
      </c>
      <c r="P21" s="24"/>
    </row>
    <row r="22" spans="1:16" s="25" customFormat="1" ht="25.5" customHeight="1">
      <c r="A22" s="12">
        <v>20</v>
      </c>
      <c r="B22" s="12">
        <v>23</v>
      </c>
      <c r="C22" s="20" t="s">
        <v>32</v>
      </c>
      <c r="D22" s="14">
        <v>416.7</v>
      </c>
      <c r="E22" s="14">
        <v>703.49</v>
      </c>
      <c r="F22" s="15">
        <f t="shared" si="0"/>
        <v>-0.40766748638928774</v>
      </c>
      <c r="G22" s="13">
        <v>69</v>
      </c>
      <c r="H22" s="22">
        <v>3</v>
      </c>
      <c r="I22" s="16">
        <f t="shared" si="2"/>
        <v>23</v>
      </c>
      <c r="J22" s="13">
        <v>1</v>
      </c>
      <c r="K22" s="16">
        <v>17</v>
      </c>
      <c r="L22" s="14">
        <v>281145</v>
      </c>
      <c r="M22" s="22">
        <v>53660</v>
      </c>
      <c r="N22" s="17">
        <v>45254</v>
      </c>
      <c r="O22" s="23" t="s">
        <v>33</v>
      </c>
      <c r="P22" s="24"/>
    </row>
    <row r="23" spans="1:16" s="25" customFormat="1" ht="25.5" customHeight="1">
      <c r="A23" s="12">
        <v>21</v>
      </c>
      <c r="B23" s="12">
        <v>17</v>
      </c>
      <c r="C23" s="20" t="s">
        <v>132</v>
      </c>
      <c r="D23" s="64">
        <v>382.3</v>
      </c>
      <c r="E23" s="14">
        <v>1326.79</v>
      </c>
      <c r="F23" s="15">
        <f t="shared" si="0"/>
        <v>-0.71186095764966573</v>
      </c>
      <c r="G23" s="13">
        <v>72</v>
      </c>
      <c r="H23" s="22">
        <v>5</v>
      </c>
      <c r="I23" s="16">
        <f t="shared" si="2"/>
        <v>14.4</v>
      </c>
      <c r="J23" s="13">
        <v>3</v>
      </c>
      <c r="K23" s="16">
        <v>5</v>
      </c>
      <c r="L23" s="14">
        <v>68783.539999999994</v>
      </c>
      <c r="M23" s="22">
        <v>13400</v>
      </c>
      <c r="N23" s="17">
        <v>45338</v>
      </c>
      <c r="O23" s="23" t="s">
        <v>29</v>
      </c>
      <c r="P23" s="24"/>
    </row>
    <row r="24" spans="1:16" s="67" customFormat="1" ht="25.5" customHeight="1">
      <c r="A24" s="12">
        <v>22</v>
      </c>
      <c r="B24" s="22">
        <v>31</v>
      </c>
      <c r="C24" s="20" t="s">
        <v>138</v>
      </c>
      <c r="D24" s="14">
        <v>330</v>
      </c>
      <c r="E24" s="14">
        <v>237</v>
      </c>
      <c r="F24" s="15">
        <f t="shared" si="0"/>
        <v>0.39240506329113922</v>
      </c>
      <c r="G24" s="13">
        <v>60</v>
      </c>
      <c r="H24" s="22">
        <v>2</v>
      </c>
      <c r="I24" s="16">
        <f t="shared" si="2"/>
        <v>30</v>
      </c>
      <c r="J24" s="13"/>
      <c r="K24" s="16">
        <v>5</v>
      </c>
      <c r="L24" s="14">
        <v>3379.31</v>
      </c>
      <c r="M24" s="22">
        <v>633</v>
      </c>
      <c r="N24" s="17">
        <v>45338</v>
      </c>
      <c r="O24" s="23" t="s">
        <v>83</v>
      </c>
      <c r="P24" s="18"/>
    </row>
    <row r="25" spans="1:16" s="67" customFormat="1" ht="25.5" customHeight="1">
      <c r="A25" s="12">
        <v>23</v>
      </c>
      <c r="B25" s="22">
        <v>15</v>
      </c>
      <c r="C25" s="20" t="s">
        <v>167</v>
      </c>
      <c r="D25" s="14">
        <v>262.39999999999998</v>
      </c>
      <c r="E25" s="14">
        <v>1976.8999999999999</v>
      </c>
      <c r="F25" s="15">
        <f t="shared" si="0"/>
        <v>-0.86726693307703984</v>
      </c>
      <c r="G25" s="13">
        <v>33</v>
      </c>
      <c r="H25" s="22">
        <v>2</v>
      </c>
      <c r="I25" s="16">
        <f t="shared" si="2"/>
        <v>16.5</v>
      </c>
      <c r="J25" s="13">
        <v>1</v>
      </c>
      <c r="K25" s="16">
        <v>2</v>
      </c>
      <c r="L25" s="14">
        <v>3955.52</v>
      </c>
      <c r="M25" s="22">
        <v>559</v>
      </c>
      <c r="N25" s="17">
        <v>45359</v>
      </c>
      <c r="O25" s="23" t="s">
        <v>83</v>
      </c>
      <c r="P25" s="24"/>
    </row>
    <row r="26" spans="1:16" s="67" customFormat="1" ht="25.5" customHeight="1">
      <c r="A26" s="12">
        <v>24</v>
      </c>
      <c r="B26" s="22">
        <v>34</v>
      </c>
      <c r="C26" s="20" t="s">
        <v>28</v>
      </c>
      <c r="D26" s="64">
        <v>120</v>
      </c>
      <c r="E26" s="14">
        <v>70</v>
      </c>
      <c r="F26" s="15">
        <f t="shared" si="0"/>
        <v>0.7142857142857143</v>
      </c>
      <c r="G26" s="13">
        <v>24</v>
      </c>
      <c r="H26" s="22">
        <v>1</v>
      </c>
      <c r="I26" s="16">
        <f t="shared" si="2"/>
        <v>24</v>
      </c>
      <c r="J26" s="13">
        <v>1</v>
      </c>
      <c r="K26" s="16" t="s">
        <v>18</v>
      </c>
      <c r="L26" s="14">
        <v>41804.82</v>
      </c>
      <c r="M26" s="22">
        <v>8286</v>
      </c>
      <c r="N26" s="17">
        <v>45289</v>
      </c>
      <c r="O26" s="23" t="s">
        <v>29</v>
      </c>
      <c r="P26" s="24"/>
    </row>
    <row r="27" spans="1:16" s="67" customFormat="1" ht="25.5" customHeight="1">
      <c r="A27" s="12">
        <v>25</v>
      </c>
      <c r="B27" s="12">
        <v>18</v>
      </c>
      <c r="C27" s="20" t="s">
        <v>133</v>
      </c>
      <c r="D27" s="64">
        <v>105</v>
      </c>
      <c r="E27" s="14">
        <v>1259.5999999999999</v>
      </c>
      <c r="F27" s="15">
        <f t="shared" si="0"/>
        <v>-0.91664020323912354</v>
      </c>
      <c r="G27" s="13">
        <v>16</v>
      </c>
      <c r="H27" s="22">
        <v>1</v>
      </c>
      <c r="I27" s="16">
        <f t="shared" si="2"/>
        <v>16</v>
      </c>
      <c r="J27" s="13">
        <v>1</v>
      </c>
      <c r="K27" s="16">
        <v>4</v>
      </c>
      <c r="L27" s="14">
        <v>19767.189999999999</v>
      </c>
      <c r="M27" s="22">
        <v>3610</v>
      </c>
      <c r="N27" s="17">
        <v>45345</v>
      </c>
      <c r="O27" s="23" t="s">
        <v>31</v>
      </c>
      <c r="P27" s="24"/>
    </row>
    <row r="28" spans="1:16" s="67" customFormat="1" ht="25.5" customHeight="1">
      <c r="A28" s="12">
        <v>26</v>
      </c>
      <c r="B28" s="22">
        <v>35</v>
      </c>
      <c r="C28" s="20" t="s">
        <v>154</v>
      </c>
      <c r="D28" s="14">
        <v>79</v>
      </c>
      <c r="E28" s="14">
        <v>46</v>
      </c>
      <c r="F28" s="15">
        <f t="shared" si="0"/>
        <v>0.71739130434782605</v>
      </c>
      <c r="G28" s="13">
        <v>16</v>
      </c>
      <c r="H28" s="22">
        <v>2</v>
      </c>
      <c r="I28" s="16">
        <f t="shared" si="2"/>
        <v>8</v>
      </c>
      <c r="J28" s="13">
        <v>1</v>
      </c>
      <c r="K28" s="16">
        <v>3</v>
      </c>
      <c r="L28" s="14">
        <v>230.5</v>
      </c>
      <c r="M28" s="22">
        <v>51</v>
      </c>
      <c r="N28" s="17">
        <v>45352</v>
      </c>
      <c r="O28" s="23" t="s">
        <v>142</v>
      </c>
      <c r="P28" s="24"/>
    </row>
    <row r="29" spans="1:16" s="25" customFormat="1" ht="25.5" customHeight="1">
      <c r="A29" s="12">
        <v>27</v>
      </c>
      <c r="B29" s="15" t="s">
        <v>18</v>
      </c>
      <c r="C29" s="20" t="s">
        <v>180</v>
      </c>
      <c r="D29" s="14">
        <v>25</v>
      </c>
      <c r="E29" s="14" t="s">
        <v>18</v>
      </c>
      <c r="F29" s="15" t="s">
        <v>18</v>
      </c>
      <c r="G29" s="13">
        <v>77</v>
      </c>
      <c r="H29" s="22">
        <v>1</v>
      </c>
      <c r="I29" s="16">
        <f t="shared" si="2"/>
        <v>77</v>
      </c>
      <c r="J29" s="13">
        <v>1</v>
      </c>
      <c r="K29" s="16" t="s">
        <v>18</v>
      </c>
      <c r="L29" s="14">
        <v>6395.8</v>
      </c>
      <c r="M29" s="22">
        <v>1608</v>
      </c>
      <c r="N29" s="71">
        <v>44967</v>
      </c>
      <c r="O29" s="23" t="s">
        <v>46</v>
      </c>
      <c r="P29" s="18"/>
    </row>
    <row r="30" spans="1:16" s="25" customFormat="1" ht="25.5" customHeight="1">
      <c r="A30" s="12">
        <v>28</v>
      </c>
      <c r="B30" s="15" t="s">
        <v>18</v>
      </c>
      <c r="C30" s="20" t="s">
        <v>179</v>
      </c>
      <c r="D30" s="14">
        <v>25</v>
      </c>
      <c r="E30" s="14" t="s">
        <v>18</v>
      </c>
      <c r="F30" s="16" t="s">
        <v>18</v>
      </c>
      <c r="G30" s="13">
        <v>5</v>
      </c>
      <c r="H30" s="22">
        <v>1</v>
      </c>
      <c r="I30" s="16">
        <f t="shared" si="2"/>
        <v>5</v>
      </c>
      <c r="J30" s="13">
        <v>1</v>
      </c>
      <c r="K30" s="16" t="s">
        <v>18</v>
      </c>
      <c r="L30" s="14">
        <v>2946.02</v>
      </c>
      <c r="M30" s="22">
        <v>651</v>
      </c>
      <c r="N30" s="17">
        <v>45289</v>
      </c>
      <c r="O30" s="23" t="s">
        <v>142</v>
      </c>
      <c r="P30" s="18"/>
    </row>
    <row r="31" spans="1:16" s="27" customFormat="1" ht="25.5" customHeight="1">
      <c r="B31" s="28"/>
      <c r="C31" s="29" t="s">
        <v>190</v>
      </c>
      <c r="D31" s="30">
        <f>SUBTOTAL(109,Table13245678910111213141517161819202122232426252728302931323334363537383456789101112[Pajamos 
(GBO)])</f>
        <v>258893.63</v>
      </c>
      <c r="E31" s="30">
        <f>SUBTOTAL(109,Table132456789101112131415171618192021222324262527283029313233343635373834567891011[Pajamos 
(GBO)])</f>
        <v>425347.02999999997</v>
      </c>
      <c r="F31" s="31">
        <f>(D31-E31)/E31</f>
        <v>-0.39133551725987126</v>
      </c>
      <c r="G31" s="32">
        <f>SUBTOTAL(109,Table13245678910111213141517161819202122232426252728302931323334363537383456789101112[Žiūrovų sk. 
(ADM)])</f>
        <v>38012</v>
      </c>
      <c r="H31" s="33"/>
      <c r="I31" s="33"/>
      <c r="J31" s="28"/>
      <c r="K31" s="28"/>
      <c r="L31" s="58"/>
      <c r="M31" s="60"/>
      <c r="N31" s="34"/>
      <c r="O31" s="35" t="s">
        <v>52</v>
      </c>
      <c r="P31" s="36"/>
    </row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175A-DF09-4DF2-B6C8-894536117C37}">
  <dimension ref="A1:XFC38"/>
  <sheetViews>
    <sheetView topLeftCell="A6" zoomScale="60" zoomScaleNormal="60" workbookViewId="0">
      <selection activeCell="C23" sqref="C23:O23"/>
    </sheetView>
  </sheetViews>
  <sheetFormatPr defaultColWidth="18.28515625" defaultRowHeight="0" customHeight="1" zeroHeight="1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2" customWidth="1"/>
    <col min="7" max="9" width="20.7109375" style="39" customWidth="1"/>
    <col min="10" max="11" width="20.7109375" style="37" customWidth="1"/>
    <col min="12" max="12" width="20.7109375" style="38" customWidth="1"/>
    <col min="13" max="13" width="20.5703125" style="39" customWidth="1"/>
    <col min="14" max="14" width="20.7109375" style="40" customWidth="1"/>
    <col min="15" max="15" width="30.7109375" style="41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6" s="1" customFormat="1" ht="40.5" customHeight="1" thickBot="1">
      <c r="A1" s="98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s="11" customFormat="1" ht="63" customHeight="1" thickBot="1">
      <c r="A2" s="2" t="s">
        <v>0</v>
      </c>
      <c r="B2" s="4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6" s="19" customFormat="1" ht="24.95" customHeight="1">
      <c r="A3" s="12">
        <v>1</v>
      </c>
      <c r="B3" s="22" t="s">
        <v>16</v>
      </c>
      <c r="C3" s="20" t="s">
        <v>173</v>
      </c>
      <c r="D3" s="14">
        <v>163593.67000000001</v>
      </c>
      <c r="E3" s="14" t="s">
        <v>18</v>
      </c>
      <c r="F3" s="15" t="s">
        <v>18</v>
      </c>
      <c r="G3" s="22">
        <v>27832</v>
      </c>
      <c r="H3" s="22">
        <v>256</v>
      </c>
      <c r="I3" s="16">
        <f>G3/H3</f>
        <v>108.71875</v>
      </c>
      <c r="J3" s="13">
        <v>32</v>
      </c>
      <c r="K3" s="16">
        <v>1</v>
      </c>
      <c r="L3" s="14">
        <v>169881.95</v>
      </c>
      <c r="M3" s="22">
        <v>29041</v>
      </c>
      <c r="N3" s="17">
        <v>45359</v>
      </c>
      <c r="O3" s="23" t="s">
        <v>21</v>
      </c>
      <c r="P3" s="24"/>
    </row>
    <row r="4" spans="1:16" s="19" customFormat="1" ht="24.95" customHeight="1">
      <c r="A4" s="12">
        <v>2</v>
      </c>
      <c r="B4" s="22">
        <v>1</v>
      </c>
      <c r="C4" s="20" t="s">
        <v>155</v>
      </c>
      <c r="D4" s="14">
        <v>138326.67000000001</v>
      </c>
      <c r="E4" s="14">
        <v>198624.61</v>
      </c>
      <c r="F4" s="15">
        <f>(D4-E4)/E4</f>
        <v>-0.30357738650814708</v>
      </c>
      <c r="G4" s="22">
        <v>16555</v>
      </c>
      <c r="H4" s="22">
        <v>184</v>
      </c>
      <c r="I4" s="16">
        <f>G4/H4</f>
        <v>89.972826086956516</v>
      </c>
      <c r="J4" s="13">
        <v>17</v>
      </c>
      <c r="K4" s="16">
        <v>2</v>
      </c>
      <c r="L4" s="14">
        <v>432776.74</v>
      </c>
      <c r="M4" s="22">
        <v>53899</v>
      </c>
      <c r="N4" s="17">
        <v>45352</v>
      </c>
      <c r="O4" s="23" t="s">
        <v>23</v>
      </c>
      <c r="P4" s="24"/>
    </row>
    <row r="5" spans="1:16" s="19" customFormat="1" ht="24.95" customHeight="1">
      <c r="A5" s="12">
        <v>3</v>
      </c>
      <c r="B5" s="12">
        <v>2</v>
      </c>
      <c r="C5" s="20" t="s">
        <v>129</v>
      </c>
      <c r="D5" s="14">
        <v>19698.8</v>
      </c>
      <c r="E5" s="14">
        <v>56912.37</v>
      </c>
      <c r="F5" s="15">
        <f>(D5-E5)/E5</f>
        <v>-0.65387489573883506</v>
      </c>
      <c r="G5" s="22">
        <v>2735</v>
      </c>
      <c r="H5" s="15" t="s">
        <v>18</v>
      </c>
      <c r="I5" s="15" t="s">
        <v>18</v>
      </c>
      <c r="J5" s="13">
        <v>12</v>
      </c>
      <c r="K5" s="16">
        <v>4</v>
      </c>
      <c r="L5" s="14">
        <v>664946.24</v>
      </c>
      <c r="M5" s="22">
        <v>89581</v>
      </c>
      <c r="N5" s="17">
        <v>45338</v>
      </c>
      <c r="O5" s="23" t="s">
        <v>130</v>
      </c>
      <c r="P5" s="24"/>
    </row>
    <row r="6" spans="1:16" s="25" customFormat="1" ht="24.95" customHeight="1">
      <c r="A6" s="12">
        <v>4</v>
      </c>
      <c r="B6" s="22" t="s">
        <v>16</v>
      </c>
      <c r="C6" s="20" t="s">
        <v>168</v>
      </c>
      <c r="D6" s="14">
        <v>18981.900000000001</v>
      </c>
      <c r="E6" s="14" t="s">
        <v>18</v>
      </c>
      <c r="F6" s="15" t="s">
        <v>18</v>
      </c>
      <c r="G6" s="22">
        <v>2648</v>
      </c>
      <c r="H6" s="22">
        <v>59</v>
      </c>
      <c r="I6" s="16">
        <f>G6/H6</f>
        <v>44.881355932203391</v>
      </c>
      <c r="J6" s="13">
        <v>12</v>
      </c>
      <c r="K6" s="16">
        <v>1</v>
      </c>
      <c r="L6" s="14">
        <v>20368.3</v>
      </c>
      <c r="M6" s="22">
        <v>2848</v>
      </c>
      <c r="N6" s="17">
        <v>45359</v>
      </c>
      <c r="O6" s="23" t="s">
        <v>88</v>
      </c>
      <c r="P6" s="24"/>
    </row>
    <row r="7" spans="1:16" s="25" customFormat="1" ht="24.75" customHeight="1">
      <c r="A7" s="12">
        <v>5</v>
      </c>
      <c r="B7" s="12">
        <v>5</v>
      </c>
      <c r="C7" s="20" t="s">
        <v>84</v>
      </c>
      <c r="D7" s="14">
        <v>16614.72</v>
      </c>
      <c r="E7" s="14">
        <v>15822.04</v>
      </c>
      <c r="F7" s="15">
        <f>(D7-E7)/E7</f>
        <v>5.0099734294692735E-2</v>
      </c>
      <c r="G7" s="22">
        <v>2622</v>
      </c>
      <c r="H7" s="15" t="s">
        <v>18</v>
      </c>
      <c r="I7" s="15" t="s">
        <v>18</v>
      </c>
      <c r="J7" s="13">
        <v>6</v>
      </c>
      <c r="K7" s="16">
        <v>8</v>
      </c>
      <c r="L7" s="14">
        <v>1265619.49</v>
      </c>
      <c r="M7" s="22">
        <v>185477</v>
      </c>
      <c r="N7" s="17">
        <v>45310</v>
      </c>
      <c r="O7" s="23" t="s">
        <v>85</v>
      </c>
      <c r="P7" s="24"/>
    </row>
    <row r="8" spans="1:16" s="25" customFormat="1" ht="24.95" customHeight="1">
      <c r="A8" s="12">
        <v>6</v>
      </c>
      <c r="B8" s="12">
        <v>10</v>
      </c>
      <c r="C8" s="20" t="s">
        <v>17</v>
      </c>
      <c r="D8" s="14">
        <v>10210</v>
      </c>
      <c r="E8" s="14">
        <v>7643</v>
      </c>
      <c r="F8" s="15">
        <f>(D8-E8)/E8</f>
        <v>0.33586288106764361</v>
      </c>
      <c r="G8" s="22">
        <v>1338</v>
      </c>
      <c r="H8" s="15" t="s">
        <v>18</v>
      </c>
      <c r="I8" s="15" t="s">
        <v>18</v>
      </c>
      <c r="J8" s="15" t="s">
        <v>18</v>
      </c>
      <c r="K8" s="13">
        <v>11</v>
      </c>
      <c r="L8" s="14">
        <v>1749256</v>
      </c>
      <c r="M8" s="22">
        <v>244010</v>
      </c>
      <c r="N8" s="17">
        <v>45289</v>
      </c>
      <c r="O8" s="23" t="s">
        <v>19</v>
      </c>
      <c r="P8" s="24"/>
    </row>
    <row r="9" spans="1:16" s="25" customFormat="1" ht="24.95" customHeight="1">
      <c r="A9" s="12">
        <v>7</v>
      </c>
      <c r="B9" s="22" t="s">
        <v>16</v>
      </c>
      <c r="C9" s="49" t="s">
        <v>169</v>
      </c>
      <c r="D9" s="50">
        <v>8715.52</v>
      </c>
      <c r="E9" s="50" t="s">
        <v>18</v>
      </c>
      <c r="F9" s="51" t="s">
        <v>18</v>
      </c>
      <c r="G9" s="52">
        <v>1282</v>
      </c>
      <c r="H9" s="46">
        <v>52</v>
      </c>
      <c r="I9" s="16">
        <f>G9/H9</f>
        <v>24.653846153846153</v>
      </c>
      <c r="J9" s="46">
        <v>15</v>
      </c>
      <c r="K9" s="46">
        <v>1</v>
      </c>
      <c r="L9" s="50">
        <v>13707.06</v>
      </c>
      <c r="M9" s="52">
        <v>1914</v>
      </c>
      <c r="N9" s="17">
        <v>45359</v>
      </c>
      <c r="O9" s="47" t="s">
        <v>56</v>
      </c>
      <c r="P9" s="18"/>
    </row>
    <row r="10" spans="1:16" s="25" customFormat="1" ht="24.95" customHeight="1">
      <c r="A10" s="12">
        <v>8</v>
      </c>
      <c r="B10" s="12">
        <v>6</v>
      </c>
      <c r="C10" s="20" t="s">
        <v>143</v>
      </c>
      <c r="D10" s="14">
        <v>8660.3799999999992</v>
      </c>
      <c r="E10" s="14">
        <v>15349.18</v>
      </c>
      <c r="F10" s="15">
        <f>(D10-E10)/E10</f>
        <v>-0.43577572222099165</v>
      </c>
      <c r="G10" s="22">
        <v>1549</v>
      </c>
      <c r="H10" s="22">
        <v>62</v>
      </c>
      <c r="I10" s="16">
        <f>G10/H10</f>
        <v>24.983870967741936</v>
      </c>
      <c r="J10" s="13">
        <v>14</v>
      </c>
      <c r="K10" s="16">
        <v>3</v>
      </c>
      <c r="L10" s="14">
        <v>64523.27</v>
      </c>
      <c r="M10" s="22">
        <v>12522</v>
      </c>
      <c r="N10" s="17">
        <v>45345</v>
      </c>
      <c r="O10" s="23" t="s">
        <v>31</v>
      </c>
      <c r="P10" s="24"/>
    </row>
    <row r="11" spans="1:16" s="25" customFormat="1" ht="24.95" customHeight="1">
      <c r="A11" s="12">
        <v>9</v>
      </c>
      <c r="B11" s="12">
        <v>8</v>
      </c>
      <c r="C11" s="20" t="s">
        <v>90</v>
      </c>
      <c r="D11" s="14">
        <v>8575.0400000000009</v>
      </c>
      <c r="E11" s="14">
        <v>9524.08</v>
      </c>
      <c r="F11" s="15">
        <f>(D11-E11)/E11</f>
        <v>-9.9646370043090682E-2</v>
      </c>
      <c r="G11" s="22">
        <v>1157</v>
      </c>
      <c r="H11" s="22">
        <v>31</v>
      </c>
      <c r="I11" s="16">
        <f>G11/H11</f>
        <v>37.322580645161288</v>
      </c>
      <c r="J11" s="13">
        <v>10</v>
      </c>
      <c r="K11" s="16">
        <v>8</v>
      </c>
      <c r="L11" s="14">
        <v>342766.26</v>
      </c>
      <c r="M11" s="22">
        <v>49099</v>
      </c>
      <c r="N11" s="17">
        <v>45310</v>
      </c>
      <c r="O11" s="23" t="s">
        <v>33</v>
      </c>
      <c r="P11" s="24"/>
    </row>
    <row r="12" spans="1:16" s="25" customFormat="1" ht="24.95" customHeight="1">
      <c r="A12" s="12">
        <v>10</v>
      </c>
      <c r="B12" s="22" t="s">
        <v>16</v>
      </c>
      <c r="C12" s="20" t="s">
        <v>177</v>
      </c>
      <c r="D12" s="14">
        <v>8029.34</v>
      </c>
      <c r="E12" s="14" t="s">
        <v>18</v>
      </c>
      <c r="F12" s="15" t="s">
        <v>18</v>
      </c>
      <c r="G12" s="22">
        <v>1230</v>
      </c>
      <c r="H12" s="22">
        <v>41</v>
      </c>
      <c r="I12" s="16">
        <f>G12/H12</f>
        <v>30</v>
      </c>
      <c r="J12" s="13">
        <v>15</v>
      </c>
      <c r="K12" s="16">
        <v>1</v>
      </c>
      <c r="L12" s="14">
        <v>8029.34</v>
      </c>
      <c r="M12" s="22">
        <v>1230</v>
      </c>
      <c r="N12" s="17">
        <v>45359</v>
      </c>
      <c r="O12" s="23" t="s">
        <v>29</v>
      </c>
      <c r="P12" s="24"/>
    </row>
    <row r="13" spans="1:16" s="25" customFormat="1" ht="24.95" customHeight="1">
      <c r="A13" s="12">
        <v>11</v>
      </c>
      <c r="B13" s="22">
        <v>13</v>
      </c>
      <c r="C13" s="20" t="s">
        <v>159</v>
      </c>
      <c r="D13" s="14">
        <v>3170.1</v>
      </c>
      <c r="E13" s="14">
        <v>5615.53</v>
      </c>
      <c r="F13" s="15">
        <f>(D13-E13)/E13</f>
        <v>-0.43547625958725178</v>
      </c>
      <c r="G13" s="22">
        <v>536</v>
      </c>
      <c r="H13" s="22">
        <v>17</v>
      </c>
      <c r="I13" s="16">
        <f>G13/H13</f>
        <v>31.529411764705884</v>
      </c>
      <c r="J13" s="13">
        <v>10</v>
      </c>
      <c r="K13" s="16">
        <v>2</v>
      </c>
      <c r="L13" s="14">
        <v>13428.63</v>
      </c>
      <c r="M13" s="22">
        <v>2348</v>
      </c>
      <c r="N13" s="17">
        <v>45352</v>
      </c>
      <c r="O13" s="23" t="s">
        <v>48</v>
      </c>
      <c r="P13" s="24"/>
    </row>
    <row r="14" spans="1:16" s="25" customFormat="1" ht="24.95" customHeight="1">
      <c r="A14" s="12">
        <v>12</v>
      </c>
      <c r="B14" s="12">
        <v>14</v>
      </c>
      <c r="C14" s="20" t="s">
        <v>151</v>
      </c>
      <c r="D14" s="14">
        <v>2674</v>
      </c>
      <c r="E14" s="14">
        <v>5509</v>
      </c>
      <c r="F14" s="15">
        <f>(D14-E14)/E14</f>
        <v>-0.51461245235069886</v>
      </c>
      <c r="G14" s="22">
        <v>366</v>
      </c>
      <c r="H14" s="15" t="s">
        <v>18</v>
      </c>
      <c r="I14" s="15" t="s">
        <v>18</v>
      </c>
      <c r="J14" s="13">
        <v>5</v>
      </c>
      <c r="K14" s="13">
        <v>3</v>
      </c>
      <c r="L14" s="14">
        <v>41721</v>
      </c>
      <c r="M14" s="22">
        <v>6563</v>
      </c>
      <c r="N14" s="17">
        <v>45345</v>
      </c>
      <c r="O14" s="23" t="s">
        <v>152</v>
      </c>
      <c r="P14" s="24"/>
    </row>
    <row r="15" spans="1:16" s="25" customFormat="1" ht="24.95" customHeight="1">
      <c r="A15" s="12">
        <v>13</v>
      </c>
      <c r="B15" s="12">
        <v>9</v>
      </c>
      <c r="C15" s="20" t="s">
        <v>107</v>
      </c>
      <c r="D15" s="14">
        <v>2634.84</v>
      </c>
      <c r="E15" s="14">
        <v>7951.8</v>
      </c>
      <c r="F15" s="15">
        <f>(D15-E15)/E15</f>
        <v>-0.66864860786237079</v>
      </c>
      <c r="G15" s="22">
        <v>485</v>
      </c>
      <c r="H15" s="22">
        <v>21</v>
      </c>
      <c r="I15" s="16">
        <f t="shared" ref="I15:I33" si="0">G15/H15</f>
        <v>23.095238095238095</v>
      </c>
      <c r="J15" s="13">
        <v>6</v>
      </c>
      <c r="K15" s="16">
        <v>5</v>
      </c>
      <c r="L15" s="14">
        <v>132154.59</v>
      </c>
      <c r="M15" s="22">
        <v>25150</v>
      </c>
      <c r="N15" s="17">
        <v>45331</v>
      </c>
      <c r="O15" s="23" t="s">
        <v>31</v>
      </c>
      <c r="P15" s="24"/>
    </row>
    <row r="16" spans="1:16" s="25" customFormat="1" ht="24.95" customHeight="1">
      <c r="A16" s="12">
        <v>14</v>
      </c>
      <c r="B16" s="12">
        <v>12</v>
      </c>
      <c r="C16" s="20" t="s">
        <v>20</v>
      </c>
      <c r="D16" s="14">
        <v>2057.11</v>
      </c>
      <c r="E16" s="14">
        <v>5838.44</v>
      </c>
      <c r="F16" s="15">
        <f>(D16-E16)/E16</f>
        <v>-0.64766101903933238</v>
      </c>
      <c r="G16" s="22">
        <v>369</v>
      </c>
      <c r="H16" s="22">
        <v>16</v>
      </c>
      <c r="I16" s="16">
        <f t="shared" si="0"/>
        <v>23.0625</v>
      </c>
      <c r="J16" s="13">
        <v>6</v>
      </c>
      <c r="K16" s="16">
        <v>12</v>
      </c>
      <c r="L16" s="14">
        <v>529376.48</v>
      </c>
      <c r="M16" s="22">
        <v>97289</v>
      </c>
      <c r="N16" s="17">
        <v>45282</v>
      </c>
      <c r="O16" s="23" t="s">
        <v>21</v>
      </c>
      <c r="P16" s="24"/>
    </row>
    <row r="17" spans="1:16" s="25" customFormat="1" ht="24.95" customHeight="1">
      <c r="A17" s="12">
        <v>15</v>
      </c>
      <c r="B17" s="22" t="s">
        <v>16</v>
      </c>
      <c r="C17" s="20" t="s">
        <v>167</v>
      </c>
      <c r="D17" s="14">
        <v>1976.8999999999999</v>
      </c>
      <c r="E17" s="15" t="s">
        <v>18</v>
      </c>
      <c r="F17" s="15" t="s">
        <v>18</v>
      </c>
      <c r="G17" s="22">
        <v>269</v>
      </c>
      <c r="H17" s="22">
        <v>12</v>
      </c>
      <c r="I17" s="16">
        <f t="shared" si="0"/>
        <v>22.416666666666668</v>
      </c>
      <c r="J17" s="13">
        <v>5</v>
      </c>
      <c r="K17" s="16">
        <v>1</v>
      </c>
      <c r="L17" s="14">
        <v>1976.8999999999999</v>
      </c>
      <c r="M17" s="22">
        <v>269</v>
      </c>
      <c r="N17" s="17">
        <v>45359</v>
      </c>
      <c r="O17" s="23" t="s">
        <v>83</v>
      </c>
      <c r="P17" s="24"/>
    </row>
    <row r="18" spans="1:16" s="25" customFormat="1" ht="24.95" customHeight="1">
      <c r="A18" s="12">
        <v>16</v>
      </c>
      <c r="B18" s="12">
        <v>22</v>
      </c>
      <c r="C18" s="20" t="s">
        <v>141</v>
      </c>
      <c r="D18" s="14">
        <v>1368.1</v>
      </c>
      <c r="E18" s="14">
        <v>1380.3</v>
      </c>
      <c r="F18" s="15">
        <f>(D18-E18)/E18</f>
        <v>-8.8386582626965478E-3</v>
      </c>
      <c r="G18" s="22">
        <v>196</v>
      </c>
      <c r="H18" s="22">
        <v>6</v>
      </c>
      <c r="I18" s="16">
        <f t="shared" si="0"/>
        <v>32.666666666666664</v>
      </c>
      <c r="J18" s="13">
        <v>4</v>
      </c>
      <c r="K18" s="16">
        <v>3</v>
      </c>
      <c r="L18" s="14">
        <v>5159.3999999999996</v>
      </c>
      <c r="M18" s="22">
        <v>815</v>
      </c>
      <c r="N18" s="17">
        <v>45345</v>
      </c>
      <c r="O18" s="23" t="s">
        <v>142</v>
      </c>
      <c r="P18" s="24"/>
    </row>
    <row r="19" spans="1:16" s="25" customFormat="1" ht="24.95" customHeight="1">
      <c r="A19" s="12">
        <v>17</v>
      </c>
      <c r="B19" s="12">
        <v>11</v>
      </c>
      <c r="C19" s="20" t="s">
        <v>132</v>
      </c>
      <c r="D19" s="14">
        <v>1326.79</v>
      </c>
      <c r="E19" s="14">
        <v>6830.63</v>
      </c>
      <c r="F19" s="15">
        <f>(D19-E19)/E19</f>
        <v>-0.80575876602890217</v>
      </c>
      <c r="G19" s="22">
        <v>128</v>
      </c>
      <c r="H19" s="22">
        <v>17</v>
      </c>
      <c r="I19" s="16">
        <f t="shared" si="0"/>
        <v>7.5294117647058822</v>
      </c>
      <c r="J19" s="13">
        <v>8</v>
      </c>
      <c r="K19" s="16">
        <v>4</v>
      </c>
      <c r="L19" s="14">
        <v>67815.319999999992</v>
      </c>
      <c r="M19" s="22">
        <v>13214</v>
      </c>
      <c r="N19" s="17">
        <v>45338</v>
      </c>
      <c r="O19" s="23" t="s">
        <v>29</v>
      </c>
      <c r="P19" s="24"/>
    </row>
    <row r="20" spans="1:16" s="25" customFormat="1" ht="24.95" customHeight="1">
      <c r="A20" s="12">
        <v>18</v>
      </c>
      <c r="B20" s="12">
        <v>19</v>
      </c>
      <c r="C20" s="20" t="s">
        <v>133</v>
      </c>
      <c r="D20" s="14">
        <v>1259.5999999999999</v>
      </c>
      <c r="E20" s="14">
        <v>2423.2399999999998</v>
      </c>
      <c r="F20" s="15">
        <f>(D20-E20)/E20</f>
        <v>-0.48020006272593718</v>
      </c>
      <c r="G20" s="22">
        <v>239</v>
      </c>
      <c r="H20" s="22">
        <v>8</v>
      </c>
      <c r="I20" s="16">
        <f t="shared" si="0"/>
        <v>29.875</v>
      </c>
      <c r="J20" s="13">
        <v>5</v>
      </c>
      <c r="K20" s="16">
        <v>3</v>
      </c>
      <c r="L20" s="14">
        <v>18289.89</v>
      </c>
      <c r="M20" s="22">
        <v>3270</v>
      </c>
      <c r="N20" s="17">
        <v>45345</v>
      </c>
      <c r="O20" s="23" t="s">
        <v>31</v>
      </c>
      <c r="P20" s="24"/>
    </row>
    <row r="21" spans="1:16" s="25" customFormat="1" ht="24.95" customHeight="1">
      <c r="A21" s="12">
        <v>19</v>
      </c>
      <c r="B21" s="12">
        <v>17</v>
      </c>
      <c r="C21" s="20" t="s">
        <v>131</v>
      </c>
      <c r="D21" s="14">
        <v>1095.5999999999999</v>
      </c>
      <c r="E21" s="14">
        <v>3111.23</v>
      </c>
      <c r="F21" s="15">
        <f>(D21-E21)/E21</f>
        <v>-0.64785631406228406</v>
      </c>
      <c r="G21" s="22">
        <v>170</v>
      </c>
      <c r="H21" s="22">
        <v>4</v>
      </c>
      <c r="I21" s="16">
        <f t="shared" si="0"/>
        <v>42.5</v>
      </c>
      <c r="J21" s="13">
        <v>3</v>
      </c>
      <c r="K21" s="16">
        <v>3</v>
      </c>
      <c r="L21" s="14">
        <v>22495.88</v>
      </c>
      <c r="M21" s="22">
        <v>3791</v>
      </c>
      <c r="N21" s="17">
        <v>45345</v>
      </c>
      <c r="O21" s="23" t="s">
        <v>38</v>
      </c>
      <c r="P21" s="24"/>
    </row>
    <row r="22" spans="1:16" s="25" customFormat="1" ht="24.95" customHeight="1">
      <c r="A22" s="12">
        <v>20</v>
      </c>
      <c r="B22" s="12">
        <v>23</v>
      </c>
      <c r="C22" s="20" t="s">
        <v>104</v>
      </c>
      <c r="D22" s="14">
        <v>886.4</v>
      </c>
      <c r="E22" s="14">
        <v>1022.82</v>
      </c>
      <c r="F22" s="15">
        <f>(D22-E22)/E22</f>
        <v>-0.13337635165522777</v>
      </c>
      <c r="G22" s="22">
        <v>118</v>
      </c>
      <c r="H22" s="22">
        <v>3</v>
      </c>
      <c r="I22" s="16">
        <f t="shared" si="0"/>
        <v>39.333333333333336</v>
      </c>
      <c r="J22" s="13">
        <v>1</v>
      </c>
      <c r="K22" s="16">
        <v>6</v>
      </c>
      <c r="L22" s="14">
        <v>35576.04</v>
      </c>
      <c r="M22" s="22">
        <v>5228</v>
      </c>
      <c r="N22" s="17">
        <v>45324</v>
      </c>
      <c r="O22" s="23" t="s">
        <v>29</v>
      </c>
      <c r="P22" s="24"/>
    </row>
    <row r="23" spans="1:16" s="25" customFormat="1" ht="24.95" customHeight="1">
      <c r="A23" s="12">
        <v>21</v>
      </c>
      <c r="B23" s="14" t="s">
        <v>18</v>
      </c>
      <c r="C23" s="20" t="s">
        <v>174</v>
      </c>
      <c r="D23" s="14">
        <v>784.81</v>
      </c>
      <c r="E23" s="14" t="s">
        <v>18</v>
      </c>
      <c r="F23" s="15" t="s">
        <v>18</v>
      </c>
      <c r="G23" s="22">
        <v>90</v>
      </c>
      <c r="H23" s="22">
        <v>4</v>
      </c>
      <c r="I23" s="16">
        <f t="shared" si="0"/>
        <v>22.5</v>
      </c>
      <c r="J23" s="13">
        <v>2</v>
      </c>
      <c r="K23" s="16" t="s">
        <v>18</v>
      </c>
      <c r="L23" s="14">
        <v>1098433.92</v>
      </c>
      <c r="M23" s="22">
        <v>154556</v>
      </c>
      <c r="N23" s="17">
        <v>45128</v>
      </c>
      <c r="O23" s="23" t="s">
        <v>21</v>
      </c>
      <c r="P23" s="24"/>
    </row>
    <row r="24" spans="1:16" s="25" customFormat="1" ht="24.95" customHeight="1">
      <c r="A24" s="12">
        <v>22</v>
      </c>
      <c r="B24" s="12">
        <v>18</v>
      </c>
      <c r="C24" s="20" t="s">
        <v>22</v>
      </c>
      <c r="D24" s="14">
        <v>720.65</v>
      </c>
      <c r="E24" s="14">
        <v>2797.25</v>
      </c>
      <c r="F24" s="15">
        <f>(D24-E24)/E24</f>
        <v>-0.74237197247296449</v>
      </c>
      <c r="G24" s="22">
        <v>127</v>
      </c>
      <c r="H24" s="22">
        <v>6</v>
      </c>
      <c r="I24" s="16">
        <f t="shared" si="0"/>
        <v>21.166666666666668</v>
      </c>
      <c r="J24" s="13">
        <v>2</v>
      </c>
      <c r="K24" s="16">
        <v>13</v>
      </c>
      <c r="L24" s="14">
        <v>609037.07999999996</v>
      </c>
      <c r="M24" s="22">
        <v>105333</v>
      </c>
      <c r="N24" s="17">
        <v>45275</v>
      </c>
      <c r="O24" s="23" t="s">
        <v>23</v>
      </c>
      <c r="P24" s="24"/>
    </row>
    <row r="25" spans="1:16" s="25" customFormat="1" ht="24.95" customHeight="1">
      <c r="A25" s="12">
        <v>23</v>
      </c>
      <c r="B25" s="12">
        <v>20</v>
      </c>
      <c r="C25" s="20" t="s">
        <v>32</v>
      </c>
      <c r="D25" s="14">
        <v>703.49</v>
      </c>
      <c r="E25" s="14">
        <v>2213.5</v>
      </c>
      <c r="F25" s="15">
        <f>(D25-E25)/E25</f>
        <v>-0.68218206460356901</v>
      </c>
      <c r="G25" s="22">
        <v>117</v>
      </c>
      <c r="H25" s="22">
        <v>3</v>
      </c>
      <c r="I25" s="16">
        <f t="shared" si="0"/>
        <v>39</v>
      </c>
      <c r="J25" s="13">
        <v>1</v>
      </c>
      <c r="K25" s="16">
        <v>16</v>
      </c>
      <c r="L25" s="14">
        <v>280193.42</v>
      </c>
      <c r="M25" s="22">
        <v>53501</v>
      </c>
      <c r="N25" s="17">
        <v>45254</v>
      </c>
      <c r="O25" s="23" t="s">
        <v>33</v>
      </c>
      <c r="P25" s="24"/>
    </row>
    <row r="26" spans="1:16" s="25" customFormat="1" ht="24.95" customHeight="1">
      <c r="A26" s="12">
        <v>24</v>
      </c>
      <c r="B26" s="14" t="s">
        <v>18</v>
      </c>
      <c r="C26" s="20" t="s">
        <v>175</v>
      </c>
      <c r="D26" s="14">
        <v>648.6</v>
      </c>
      <c r="E26" s="14" t="s">
        <v>18</v>
      </c>
      <c r="F26" s="15" t="s">
        <v>18</v>
      </c>
      <c r="G26" s="22">
        <v>77</v>
      </c>
      <c r="H26" s="22">
        <v>4</v>
      </c>
      <c r="I26" s="16">
        <f t="shared" si="0"/>
        <v>19.25</v>
      </c>
      <c r="J26" s="13">
        <v>2</v>
      </c>
      <c r="K26" s="16" t="s">
        <v>18</v>
      </c>
      <c r="L26" s="14">
        <v>238715.12</v>
      </c>
      <c r="M26" s="22">
        <v>33059</v>
      </c>
      <c r="N26" s="17">
        <v>45219</v>
      </c>
      <c r="O26" s="23" t="s">
        <v>135</v>
      </c>
      <c r="P26" s="24"/>
    </row>
    <row r="27" spans="1:16" s="25" customFormat="1" ht="24.95" customHeight="1">
      <c r="A27" s="12">
        <v>25</v>
      </c>
      <c r="B27" s="12">
        <v>24</v>
      </c>
      <c r="C27" s="20" t="s">
        <v>149</v>
      </c>
      <c r="D27" s="14">
        <v>550.79999999999995</v>
      </c>
      <c r="E27" s="14">
        <v>928.3</v>
      </c>
      <c r="F27" s="15">
        <f>(D27-E27)/E27</f>
        <v>-0.40665733060433051</v>
      </c>
      <c r="G27" s="22">
        <v>106</v>
      </c>
      <c r="H27" s="22">
        <v>6</v>
      </c>
      <c r="I27" s="16">
        <f t="shared" si="0"/>
        <v>17.666666666666668</v>
      </c>
      <c r="J27" s="13">
        <v>4</v>
      </c>
      <c r="K27" s="16">
        <v>3</v>
      </c>
      <c r="L27" s="14">
        <v>3194.2</v>
      </c>
      <c r="M27" s="22">
        <v>530</v>
      </c>
      <c r="N27" s="17">
        <v>45345</v>
      </c>
      <c r="O27" s="23" t="s">
        <v>150</v>
      </c>
      <c r="P27" s="24"/>
    </row>
    <row r="28" spans="1:16" s="25" customFormat="1" ht="24.95" customHeight="1">
      <c r="A28" s="12">
        <v>26</v>
      </c>
      <c r="B28" s="50" t="s">
        <v>18</v>
      </c>
      <c r="C28" s="20" t="s">
        <v>170</v>
      </c>
      <c r="D28" s="14">
        <v>317.72000000000003</v>
      </c>
      <c r="E28" s="50" t="s">
        <v>18</v>
      </c>
      <c r="F28" s="51" t="s">
        <v>18</v>
      </c>
      <c r="G28" s="22">
        <v>48</v>
      </c>
      <c r="H28" s="22">
        <v>5</v>
      </c>
      <c r="I28" s="16">
        <f t="shared" si="0"/>
        <v>9.6</v>
      </c>
      <c r="J28" s="13">
        <v>2</v>
      </c>
      <c r="K28" s="16" t="s">
        <v>18</v>
      </c>
      <c r="L28" s="14">
        <v>326729.77</v>
      </c>
      <c r="M28" s="22">
        <v>55195</v>
      </c>
      <c r="N28" s="17">
        <v>45079</v>
      </c>
      <c r="O28" s="47" t="s">
        <v>171</v>
      </c>
      <c r="P28" s="18"/>
    </row>
    <row r="29" spans="1:16" s="25" customFormat="1" ht="24.95" customHeight="1">
      <c r="A29" s="12">
        <v>27</v>
      </c>
      <c r="B29" s="12">
        <v>21</v>
      </c>
      <c r="C29" s="20" t="s">
        <v>134</v>
      </c>
      <c r="D29" s="14">
        <v>313.7</v>
      </c>
      <c r="E29" s="14">
        <v>1444.52</v>
      </c>
      <c r="F29" s="15">
        <f>(D29-E29)/E29</f>
        <v>-0.78283443635256</v>
      </c>
      <c r="G29" s="22">
        <v>48</v>
      </c>
      <c r="H29" s="22">
        <v>2</v>
      </c>
      <c r="I29" s="16">
        <f t="shared" si="0"/>
        <v>24</v>
      </c>
      <c r="J29" s="13">
        <v>1</v>
      </c>
      <c r="K29" s="16">
        <v>4</v>
      </c>
      <c r="L29" s="14">
        <v>64356.88</v>
      </c>
      <c r="M29" s="22">
        <v>9527</v>
      </c>
      <c r="N29" s="17">
        <v>45338</v>
      </c>
      <c r="O29" s="23" t="s">
        <v>135</v>
      </c>
      <c r="P29" s="24"/>
    </row>
    <row r="30" spans="1:16" s="25" customFormat="1" ht="24.95" customHeight="1">
      <c r="A30" s="12">
        <v>28</v>
      </c>
      <c r="B30" s="12">
        <v>27</v>
      </c>
      <c r="C30" s="20" t="s">
        <v>144</v>
      </c>
      <c r="D30" s="14">
        <v>306.5</v>
      </c>
      <c r="E30" s="14">
        <v>313</v>
      </c>
      <c r="F30" s="15">
        <f>(D30-E30)/E30</f>
        <v>-2.0766773162939296E-2</v>
      </c>
      <c r="G30" s="22">
        <v>60</v>
      </c>
      <c r="H30" s="22">
        <v>2</v>
      </c>
      <c r="I30" s="16">
        <f t="shared" si="0"/>
        <v>30</v>
      </c>
      <c r="J30" s="13">
        <v>2</v>
      </c>
      <c r="K30" s="16">
        <v>4</v>
      </c>
      <c r="L30" s="14">
        <v>3026</v>
      </c>
      <c r="M30" s="22">
        <v>503</v>
      </c>
      <c r="N30" s="17">
        <v>45338</v>
      </c>
      <c r="O30" s="23" t="s">
        <v>145</v>
      </c>
      <c r="P30" s="24"/>
    </row>
    <row r="31" spans="1:16" s="25" customFormat="1" ht="24.95" customHeight="1">
      <c r="A31" s="12">
        <v>29</v>
      </c>
      <c r="B31" s="22">
        <v>39</v>
      </c>
      <c r="C31" s="20" t="s">
        <v>117</v>
      </c>
      <c r="D31" s="14">
        <v>255</v>
      </c>
      <c r="E31" s="14">
        <v>15</v>
      </c>
      <c r="F31" s="15" t="s">
        <v>18</v>
      </c>
      <c r="G31" s="22">
        <v>45</v>
      </c>
      <c r="H31" s="22">
        <v>1</v>
      </c>
      <c r="I31" s="16">
        <f t="shared" si="0"/>
        <v>45</v>
      </c>
      <c r="J31" s="13">
        <v>1</v>
      </c>
      <c r="K31" s="16">
        <v>5</v>
      </c>
      <c r="L31" s="14">
        <v>867.5</v>
      </c>
      <c r="M31" s="22">
        <v>175</v>
      </c>
      <c r="N31" s="17">
        <v>45331</v>
      </c>
      <c r="O31" s="23" t="s">
        <v>46</v>
      </c>
      <c r="P31" s="24"/>
    </row>
    <row r="32" spans="1:16" s="25" customFormat="1" ht="24.95" customHeight="1">
      <c r="A32" s="12">
        <v>30</v>
      </c>
      <c r="B32" s="50" t="s">
        <v>18</v>
      </c>
      <c r="C32" s="20" t="s">
        <v>172</v>
      </c>
      <c r="D32" s="14">
        <v>250.25</v>
      </c>
      <c r="E32" s="14" t="s">
        <v>18</v>
      </c>
      <c r="F32" s="15" t="s">
        <v>18</v>
      </c>
      <c r="G32" s="22">
        <v>38</v>
      </c>
      <c r="H32" s="22">
        <v>3</v>
      </c>
      <c r="I32" s="16">
        <f t="shared" si="0"/>
        <v>12.666666666666666</v>
      </c>
      <c r="J32" s="13">
        <v>1</v>
      </c>
      <c r="K32" s="16" t="s">
        <v>18</v>
      </c>
      <c r="L32" s="14">
        <v>1161453.24</v>
      </c>
      <c r="M32" s="22">
        <v>176735</v>
      </c>
      <c r="N32" s="17">
        <v>45128</v>
      </c>
      <c r="O32" s="23" t="s">
        <v>23</v>
      </c>
      <c r="P32" s="24"/>
    </row>
    <row r="33" spans="1:16" s="25" customFormat="1" ht="24.95" customHeight="1">
      <c r="A33" s="12">
        <v>31</v>
      </c>
      <c r="B33" s="12">
        <v>31</v>
      </c>
      <c r="C33" s="20" t="s">
        <v>138</v>
      </c>
      <c r="D33" s="14">
        <v>237.03000000000003</v>
      </c>
      <c r="E33" s="14">
        <v>179</v>
      </c>
      <c r="F33" s="15">
        <f>(D33-E33)/E33</f>
        <v>0.32418994413407837</v>
      </c>
      <c r="G33" s="22">
        <v>42</v>
      </c>
      <c r="H33" s="22">
        <v>5</v>
      </c>
      <c r="I33" s="16">
        <f t="shared" si="0"/>
        <v>8.4</v>
      </c>
      <c r="J33" s="13">
        <v>3</v>
      </c>
      <c r="K33" s="16" t="s">
        <v>18</v>
      </c>
      <c r="L33" s="14">
        <v>2527.8700000000003</v>
      </c>
      <c r="M33" s="22">
        <v>485</v>
      </c>
      <c r="N33" s="17">
        <v>45338</v>
      </c>
      <c r="O33" s="23" t="s">
        <v>83</v>
      </c>
      <c r="P33" s="24"/>
    </row>
    <row r="34" spans="1:16" s="25" customFormat="1" ht="24.95" customHeight="1">
      <c r="A34" s="12">
        <v>32</v>
      </c>
      <c r="B34" s="22" t="s">
        <v>18</v>
      </c>
      <c r="C34" s="20" t="s">
        <v>44</v>
      </c>
      <c r="D34" s="14">
        <v>166</v>
      </c>
      <c r="E34" s="14" t="s">
        <v>18</v>
      </c>
      <c r="F34" s="15" t="s">
        <v>18</v>
      </c>
      <c r="G34" s="22">
        <v>33</v>
      </c>
      <c r="H34" s="22">
        <v>1</v>
      </c>
      <c r="I34" s="16">
        <v>17</v>
      </c>
      <c r="J34" s="13">
        <v>1</v>
      </c>
      <c r="K34" s="16" t="s">
        <v>18</v>
      </c>
      <c r="L34" s="14">
        <v>208240.2</v>
      </c>
      <c r="M34" s="22">
        <v>32165</v>
      </c>
      <c r="N34" s="17">
        <v>45191</v>
      </c>
      <c r="O34" s="23" t="s">
        <v>38</v>
      </c>
      <c r="P34" s="24"/>
    </row>
    <row r="35" spans="1:16" s="25" customFormat="1" ht="24.95" customHeight="1">
      <c r="A35" s="12">
        <v>33</v>
      </c>
      <c r="B35" s="12">
        <v>36</v>
      </c>
      <c r="C35" s="20" t="s">
        <v>77</v>
      </c>
      <c r="D35" s="14">
        <v>121</v>
      </c>
      <c r="E35" s="14">
        <v>54</v>
      </c>
      <c r="F35" s="15">
        <f>(D35-E35)/E35</f>
        <v>1.2407407407407407</v>
      </c>
      <c r="G35" s="22">
        <v>25</v>
      </c>
      <c r="H35" s="22">
        <v>1</v>
      </c>
      <c r="I35" s="16">
        <f>G35/H35</f>
        <v>25</v>
      </c>
      <c r="J35" s="13">
        <v>1</v>
      </c>
      <c r="K35" s="16" t="s">
        <v>18</v>
      </c>
      <c r="L35" s="14">
        <v>4641.3100000000004</v>
      </c>
      <c r="M35" s="22">
        <v>1224</v>
      </c>
      <c r="N35" s="17">
        <v>45275</v>
      </c>
      <c r="O35" s="23" t="s">
        <v>51</v>
      </c>
      <c r="P35" s="24"/>
    </row>
    <row r="36" spans="1:16" s="25" customFormat="1" ht="24.95" customHeight="1">
      <c r="A36" s="12">
        <v>34</v>
      </c>
      <c r="B36" s="22" t="s">
        <v>18</v>
      </c>
      <c r="C36" s="20" t="s">
        <v>28</v>
      </c>
      <c r="D36" s="14">
        <v>70</v>
      </c>
      <c r="E36" s="14" t="s">
        <v>18</v>
      </c>
      <c r="F36" s="15" t="s">
        <v>18</v>
      </c>
      <c r="G36" s="22">
        <v>14</v>
      </c>
      <c r="H36" s="22">
        <v>1</v>
      </c>
      <c r="I36" s="16">
        <f>G36/H36</f>
        <v>14</v>
      </c>
      <c r="J36" s="13">
        <v>1</v>
      </c>
      <c r="K36" s="16" t="s">
        <v>18</v>
      </c>
      <c r="L36" s="14">
        <v>41684.82</v>
      </c>
      <c r="M36" s="22">
        <v>8262</v>
      </c>
      <c r="N36" s="17">
        <v>45289</v>
      </c>
      <c r="O36" s="23" t="s">
        <v>29</v>
      </c>
      <c r="P36" s="24"/>
    </row>
    <row r="37" spans="1:16" s="25" customFormat="1" ht="24.95" customHeight="1">
      <c r="A37" s="12">
        <v>35</v>
      </c>
      <c r="B37" s="22">
        <v>35</v>
      </c>
      <c r="C37" s="20" t="s">
        <v>154</v>
      </c>
      <c r="D37" s="14">
        <v>46</v>
      </c>
      <c r="E37" s="14">
        <v>61</v>
      </c>
      <c r="F37" s="15">
        <f>(D37-E37)/E37</f>
        <v>-0.24590163934426229</v>
      </c>
      <c r="G37" s="22">
        <v>12</v>
      </c>
      <c r="H37" s="22">
        <v>1</v>
      </c>
      <c r="I37" s="16">
        <f>G37/H37</f>
        <v>12</v>
      </c>
      <c r="J37" s="13">
        <v>1</v>
      </c>
      <c r="K37" s="16">
        <v>2</v>
      </c>
      <c r="L37" s="14">
        <v>112.5</v>
      </c>
      <c r="M37" s="22">
        <v>28</v>
      </c>
      <c r="N37" s="17">
        <v>45352</v>
      </c>
      <c r="O37" s="23" t="s">
        <v>46</v>
      </c>
      <c r="P37" s="24"/>
    </row>
    <row r="38" spans="1:16" s="27" customFormat="1" ht="24.75" customHeight="1">
      <c r="B38" s="28"/>
      <c r="C38" s="29" t="s">
        <v>127</v>
      </c>
      <c r="D38" s="30">
        <f>SUBTOTAL(109,Table132456789101112131415171618192021222324262527283029313233343635373834567891011[Pajamos 
(GBO)])</f>
        <v>425347.02999999997</v>
      </c>
      <c r="E38" s="30" t="s">
        <v>176</v>
      </c>
      <c r="F38" s="31">
        <f>(D38-E38)/E38</f>
        <v>2.7323915427235373E-2</v>
      </c>
      <c r="G38" s="32">
        <f>SUBTOTAL(109,Table132456789101112131415171618192021222324262527283029313233343635373834567891011[Žiūrovų sk. 
(ADM)])</f>
        <v>62706</v>
      </c>
      <c r="H38" s="33"/>
      <c r="I38" s="33"/>
      <c r="J38" s="28"/>
      <c r="K38" s="28"/>
      <c r="L38" s="30"/>
      <c r="M38" s="32"/>
      <c r="N38" s="34"/>
      <c r="O38" s="35" t="s">
        <v>52</v>
      </c>
      <c r="P38" s="36"/>
    </row>
  </sheetData>
  <mergeCells count="1">
    <mergeCell ref="A1:O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1a4ba0a1216ef8e2cee9160308e41cb2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0d55d5368764aa525b9fbad433747ccd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9251E3-3F42-4BD1-818B-388023C8D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dbaa52-5d5a-4806-ae0d-f920dab8f355"/>
    <ds:schemaRef ds:uri="f1621be2-09a8-4ecf-a4f6-2b817f971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7231B0-4B3D-4896-BA44-6248D63E6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05.03-05.05</vt:lpstr>
      <vt:lpstr>04.26-04.28</vt:lpstr>
      <vt:lpstr>04.19-04.21</vt:lpstr>
      <vt:lpstr>04.12-04.14</vt:lpstr>
      <vt:lpstr>04.05-04.07</vt:lpstr>
      <vt:lpstr>03.29-03.31</vt:lpstr>
      <vt:lpstr>03.22-03.24</vt:lpstr>
      <vt:lpstr>03.15-03.17</vt:lpstr>
      <vt:lpstr>03.08-03.10</vt:lpstr>
      <vt:lpstr>03.01-03.03</vt:lpstr>
      <vt:lpstr>02.23-02.25</vt:lpstr>
      <vt:lpstr>02.16-02.18</vt:lpstr>
      <vt:lpstr>02.09-02.11</vt:lpstr>
      <vt:lpstr>02.02-02.04</vt:lpstr>
      <vt:lpstr>01.26-01.28</vt:lpstr>
      <vt:lpstr>01.19-01.21</vt:lpstr>
      <vt:lpstr>01.12-01.14</vt:lpstr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2024-05-06T12:36:26Z</dcterms:modified>
</cp:coreProperties>
</file>